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 codeName="{8C4F1C90-05EB-6A55-5F09-09C24B55AC0B}"/>
  <workbookPr codeName="ThisWorkbook"/>
  <bookViews>
    <workbookView xWindow="9360" yWindow="600" windowWidth="11130" windowHeight="6555" tabRatio="833" activeTab="7"/>
  </bookViews>
  <sheets>
    <sheet name="Instrucciones" sheetId="1" r:id="rId1"/>
    <sheet name="Características datos" sheetId="2" r:id="rId2"/>
    <sheet name="InfoBase 6B1" sheetId="17" r:id="rId3"/>
    <sheet name="InfoProc 6B1" sheetId="39" r:id="rId4"/>
    <sheet name="Prop. y Fact. de conversión" sheetId="8" r:id="rId5"/>
    <sheet name="FE 6B1" sheetId="22" r:id="rId6"/>
    <sheet name="Emisiones GEI 6B1" sheetId="50" r:id="rId7"/>
    <sheet name="Resultados INGEI" sheetId="11" r:id="rId8"/>
  </sheets>
  <calcPr calcId="145621"/>
</workbook>
</file>

<file path=xl/calcChain.xml><?xml version="1.0" encoding="utf-8"?>
<calcChain xmlns="http://schemas.openxmlformats.org/spreadsheetml/2006/main">
  <c r="J9" i="11" l="1"/>
  <c r="H9" i="11"/>
  <c r="J10" i="11" l="1"/>
  <c r="H10" i="11"/>
  <c r="J6" i="11"/>
  <c r="H6" i="11" l="1"/>
  <c r="F59" i="50" l="1"/>
  <c r="D57" i="50"/>
  <c r="C57" i="50"/>
  <c r="E44" i="50"/>
  <c r="E45" i="50"/>
  <c r="E46" i="50"/>
  <c r="E47" i="50"/>
  <c r="E48" i="50"/>
  <c r="E49" i="50"/>
  <c r="E50" i="50"/>
  <c r="E37" i="50"/>
  <c r="E38" i="50"/>
  <c r="E39" i="50"/>
  <c r="E40" i="50"/>
  <c r="E41" i="50"/>
  <c r="E31" i="50"/>
  <c r="E32" i="50"/>
  <c r="E33" i="50"/>
  <c r="E34" i="50"/>
  <c r="E27" i="50"/>
  <c r="E28" i="50"/>
  <c r="E19" i="50"/>
  <c r="E20" i="50"/>
  <c r="E21" i="50"/>
  <c r="E22" i="50"/>
  <c r="E23" i="50"/>
  <c r="E24" i="50"/>
  <c r="E13" i="50"/>
  <c r="E14" i="50"/>
  <c r="E15" i="50"/>
  <c r="E16" i="50"/>
  <c r="E17" i="50"/>
  <c r="E18" i="50"/>
  <c r="E12" i="50"/>
  <c r="D37" i="50"/>
  <c r="D38" i="50"/>
  <c r="D39" i="50"/>
  <c r="D40" i="50"/>
  <c r="D41" i="50"/>
  <c r="D44" i="50"/>
  <c r="D45" i="50"/>
  <c r="D46" i="50"/>
  <c r="D47" i="50"/>
  <c r="D48" i="50"/>
  <c r="D49" i="50"/>
  <c r="D50" i="50"/>
  <c r="D31" i="50"/>
  <c r="D32" i="50"/>
  <c r="D33" i="50"/>
  <c r="D34" i="50"/>
  <c r="D27" i="50"/>
  <c r="D28" i="50"/>
  <c r="D17" i="50"/>
  <c r="D18" i="50"/>
  <c r="D19" i="50"/>
  <c r="D20" i="50"/>
  <c r="D21" i="50"/>
  <c r="D22" i="50"/>
  <c r="D23" i="50"/>
  <c r="D24" i="50"/>
  <c r="D13" i="50"/>
  <c r="D14" i="50"/>
  <c r="D15" i="50"/>
  <c r="D16" i="50"/>
  <c r="D12" i="50"/>
  <c r="C45" i="50"/>
  <c r="C48" i="50"/>
  <c r="C49" i="50"/>
  <c r="C38" i="50"/>
  <c r="C39" i="50"/>
  <c r="C31" i="50"/>
  <c r="C32" i="50"/>
  <c r="C22" i="50"/>
  <c r="C23" i="50"/>
  <c r="D39" i="39"/>
  <c r="D40" i="39"/>
  <c r="C46" i="50" s="1"/>
  <c r="D41" i="39"/>
  <c r="C47" i="50" s="1"/>
  <c r="D42" i="39"/>
  <c r="D43" i="39"/>
  <c r="D44" i="39"/>
  <c r="C50" i="50" s="1"/>
  <c r="G50" i="50" s="1"/>
  <c r="D38" i="39"/>
  <c r="C44" i="50" s="1"/>
  <c r="D31" i="39"/>
  <c r="C37" i="50" s="1"/>
  <c r="D33" i="39"/>
  <c r="D34" i="39"/>
  <c r="C40" i="50" s="1"/>
  <c r="D35" i="39"/>
  <c r="C41" i="50" s="1"/>
  <c r="D32" i="39"/>
  <c r="D26" i="39"/>
  <c r="D27" i="39"/>
  <c r="C33" i="50" s="1"/>
  <c r="D28" i="39"/>
  <c r="C34" i="50" s="1"/>
  <c r="D25" i="39"/>
  <c r="D18" i="39"/>
  <c r="C24" i="50" s="1"/>
  <c r="D14" i="39"/>
  <c r="C20" i="50" s="1"/>
  <c r="D15" i="39"/>
  <c r="C21" i="50" s="1"/>
  <c r="D13" i="39"/>
  <c r="C19" i="50" s="1"/>
  <c r="D11" i="39"/>
  <c r="C17" i="50" s="1"/>
  <c r="D12" i="39"/>
  <c r="C18" i="50" s="1"/>
  <c r="D16" i="39"/>
  <c r="D17" i="39"/>
  <c r="D10" i="39"/>
  <c r="C16" i="50" s="1"/>
  <c r="D7" i="39" l="1"/>
  <c r="C13" i="50" s="1"/>
  <c r="D8" i="39"/>
  <c r="C14" i="50" s="1"/>
  <c r="D9" i="39"/>
  <c r="C15" i="50" s="1"/>
  <c r="D6" i="39"/>
  <c r="C12" i="50" s="1"/>
  <c r="G12" i="50" s="1"/>
  <c r="E70" i="50" l="1"/>
  <c r="E69" i="50"/>
  <c r="E71" i="50" s="1"/>
  <c r="G71" i="50" s="1"/>
  <c r="D78" i="50" s="1"/>
  <c r="E58" i="50"/>
  <c r="H50" i="50"/>
  <c r="H47" i="50"/>
  <c r="H45" i="50"/>
  <c r="G44" i="50"/>
  <c r="H40" i="50"/>
  <c r="G39" i="50"/>
  <c r="G38" i="50"/>
  <c r="H37" i="50"/>
  <c r="H31" i="50"/>
  <c r="H22" i="50"/>
  <c r="G21" i="50"/>
  <c r="G20" i="50"/>
  <c r="H17" i="50"/>
  <c r="H15" i="50"/>
  <c r="G13" i="50"/>
  <c r="H49" i="50" l="1"/>
  <c r="H14" i="50"/>
  <c r="H19" i="50"/>
  <c r="G24" i="50"/>
  <c r="H33" i="50"/>
  <c r="G49" i="50"/>
  <c r="G33" i="50"/>
  <c r="H13" i="50"/>
  <c r="G17" i="50"/>
  <c r="H34" i="50"/>
  <c r="H41" i="50"/>
  <c r="G48" i="50"/>
  <c r="H18" i="50"/>
  <c r="H23" i="50"/>
  <c r="G32" i="50"/>
  <c r="H39" i="50"/>
  <c r="G45" i="50"/>
  <c r="G16" i="50"/>
  <c r="H21" i="50"/>
  <c r="H46" i="50"/>
  <c r="E57" i="50"/>
  <c r="E59" i="50" s="1"/>
  <c r="G59" i="50" s="1"/>
  <c r="D77" i="50" s="1"/>
  <c r="H48" i="50"/>
  <c r="G14" i="50"/>
  <c r="G18" i="50"/>
  <c r="G22" i="50"/>
  <c r="G34" i="50"/>
  <c r="G40" i="50"/>
  <c r="G46" i="50"/>
  <c r="H32" i="50"/>
  <c r="H38" i="50"/>
  <c r="H44" i="50"/>
  <c r="G15" i="50"/>
  <c r="G19" i="50"/>
  <c r="G23" i="50"/>
  <c r="G31" i="50"/>
  <c r="G37" i="50"/>
  <c r="G41" i="50"/>
  <c r="G47" i="50"/>
  <c r="H12" i="50"/>
  <c r="H16" i="50"/>
  <c r="H20" i="50"/>
  <c r="H24" i="50"/>
  <c r="C20" i="8" l="1"/>
  <c r="C34" i="8" l="1"/>
  <c r="C7" i="8" l="1"/>
  <c r="D15" i="8"/>
  <c r="D14" i="8"/>
  <c r="D13" i="8"/>
  <c r="D22" i="39" s="1"/>
  <c r="C28" i="50" s="1"/>
  <c r="D12" i="8"/>
  <c r="D11" i="8"/>
  <c r="D10" i="8"/>
  <c r="H28" i="50" l="1"/>
  <c r="G28" i="50"/>
  <c r="D21" i="39"/>
  <c r="C27" i="50" s="1"/>
  <c r="H27" i="50" l="1"/>
  <c r="H51" i="50" s="1"/>
  <c r="C78" i="50" s="1"/>
  <c r="E78" i="50" s="1"/>
  <c r="G78" i="50" s="1"/>
  <c r="G27" i="50"/>
  <c r="G51" i="50"/>
  <c r="C77" i="50" s="1"/>
  <c r="E77" i="50" s="1"/>
  <c r="G77" i="50" s="1"/>
</calcChain>
</file>

<file path=xl/comments1.xml><?xml version="1.0" encoding="utf-8"?>
<comments xmlns="http://schemas.openxmlformats.org/spreadsheetml/2006/main">
  <authors>
    <author>Alfonso Cordova</author>
  </authors>
  <commentList>
    <comment ref="B25" authorId="0">
      <text>
        <r>
          <rPr>
            <sz val="9"/>
            <color indexed="81"/>
            <rFont val="Tahoma"/>
            <family val="2"/>
          </rPr>
          <t>20°C</t>
        </r>
      </text>
    </comment>
  </commentList>
</comments>
</file>

<file path=xl/comments2.xml><?xml version="1.0" encoding="utf-8"?>
<comments xmlns="http://schemas.openxmlformats.org/spreadsheetml/2006/main">
  <authors>
    <author>Alfonso Cordova</author>
  </authors>
  <commentList>
    <comment ref="C10" authorId="0">
      <text>
        <r>
          <rPr>
            <sz val="9"/>
            <color indexed="81"/>
            <rFont val="Tahoma"/>
            <family val="2"/>
          </rPr>
          <t>Valor por defecto es 5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C13" authorId="0">
      <text>
        <r>
          <rPr>
            <sz val="9"/>
            <color indexed="81"/>
            <rFont val="Tahoma"/>
            <family val="2"/>
          </rPr>
          <t>Promedio de los rangos
para aceites vegetales (0.5-1.2)</t>
        </r>
      </text>
    </comment>
    <comment ref="C14" authorId="0">
      <text>
        <r>
          <rPr>
            <sz val="9"/>
            <color indexed="81"/>
            <rFont val="Tahoma"/>
            <family val="2"/>
          </rPr>
          <t>Promedio de los rangos
para aceites vegetales (0.5-1.2)</t>
        </r>
      </text>
    </comment>
    <comment ref="C31" authorId="0">
      <text>
        <r>
          <rPr>
            <sz val="9"/>
            <color indexed="81"/>
            <rFont val="Tahoma"/>
            <family val="2"/>
          </rPr>
          <t xml:space="preserve">Promedio de los rangos
para jabón y detergentes (0.5-1.2)
</t>
        </r>
      </text>
    </comment>
    <comment ref="C32" authorId="0">
      <text>
        <r>
          <rPr>
            <sz val="9"/>
            <color indexed="81"/>
            <rFont val="Tahoma"/>
            <family val="2"/>
          </rPr>
          <t>Promedio de los rangos
para jabón y detergentes (0.5-1.2)</t>
        </r>
      </text>
    </comment>
    <comment ref="C33" authorId="0">
      <text>
        <r>
          <rPr>
            <sz val="9"/>
            <color indexed="81"/>
            <rFont val="Tahoma"/>
            <family val="2"/>
          </rPr>
          <t>Promedio de los rangos
para jabón y detergentes (0.5-1.2)</t>
        </r>
      </text>
    </comment>
    <comment ref="C34" authorId="0">
      <text>
        <r>
          <rPr>
            <sz val="9"/>
            <color indexed="81"/>
            <rFont val="Tahoma"/>
            <family val="2"/>
          </rPr>
          <t xml:space="preserve">Promedio de los rangos
para jabón y detergentes (0.5-1.2)
</t>
        </r>
      </text>
    </comment>
    <comment ref="C35" authorId="0">
      <text>
        <r>
          <rPr>
            <sz val="9"/>
            <color indexed="81"/>
            <rFont val="Tahoma"/>
            <family val="2"/>
          </rPr>
          <t>Promedio de los rangos
para jabón y detergentes (0.5-1.2)</t>
        </r>
      </text>
    </comment>
    <comment ref="C53" authorId="0">
      <text>
        <r>
          <rPr>
            <sz val="9"/>
            <color indexed="81"/>
            <rFont val="Tahoma"/>
            <family val="2"/>
          </rPr>
          <t xml:space="preserve">Obtenido del promedio del rango para elaboración de pescado (8-18)
</t>
        </r>
      </text>
    </comment>
    <comment ref="C54" authorId="0">
      <text>
        <r>
          <rPr>
            <sz val="9"/>
            <color indexed="81"/>
            <rFont val="Tahoma"/>
            <family val="2"/>
          </rPr>
          <t>Obtenido del promedio del rango para elaboración de pescado (8-18)</t>
        </r>
      </text>
    </comment>
    <comment ref="C55" authorId="0">
      <text>
        <r>
          <rPr>
            <sz val="9"/>
            <color indexed="81"/>
            <rFont val="Tahoma"/>
            <family val="2"/>
          </rPr>
          <t xml:space="preserve">extraído de refrescos
</t>
        </r>
      </text>
    </comment>
    <comment ref="C63" authorId="0">
      <text>
        <r>
          <rPr>
            <sz val="9"/>
            <color indexed="81"/>
            <rFont val="Tahoma"/>
            <family val="2"/>
          </rPr>
          <t xml:space="preserve">Obtenido del promedio del rango para refinación del azucar (4-18)
</t>
        </r>
      </text>
    </comment>
    <comment ref="C76" authorId="0">
      <text>
        <r>
          <rPr>
            <sz val="9"/>
            <color indexed="81"/>
            <rFont val="Tahoma"/>
            <family val="2"/>
          </rPr>
          <t xml:space="preserve">Promedio de los rangos
para jabón y detergentes (1-5)
</t>
        </r>
      </text>
    </comment>
    <comment ref="C77" authorId="0">
      <text>
        <r>
          <rPr>
            <sz val="9"/>
            <color indexed="81"/>
            <rFont val="Tahoma"/>
            <family val="2"/>
          </rPr>
          <t>Promedio de los rangos
para jabón y detergentes (1-5)</t>
        </r>
      </text>
    </comment>
    <comment ref="C78" authorId="0">
      <text>
        <r>
          <rPr>
            <sz val="9"/>
            <color indexed="81"/>
            <rFont val="Tahoma"/>
            <family val="2"/>
          </rPr>
          <t>Promedio de los rangos
para jabón y detergentes (1-5)</t>
        </r>
      </text>
    </comment>
    <comment ref="C79" authorId="0">
      <text>
        <r>
          <rPr>
            <sz val="9"/>
            <color indexed="81"/>
            <rFont val="Tahoma"/>
            <family val="2"/>
          </rPr>
          <t>Promedio de los rangos
para jabón y detergentes (1-5)</t>
        </r>
      </text>
    </comment>
    <comment ref="C80" authorId="0">
      <text>
        <r>
          <rPr>
            <sz val="9"/>
            <color indexed="81"/>
            <rFont val="Tahoma"/>
            <family val="2"/>
          </rPr>
          <t>Promedio de los rangos
para jabón y detergentes (1-5)</t>
        </r>
      </text>
    </comment>
    <comment ref="C95" authorId="0">
      <text>
        <r>
          <rPr>
            <sz val="9"/>
            <color indexed="81"/>
            <rFont val="Tahoma"/>
            <family val="2"/>
          </rPr>
          <t>20%</t>
        </r>
      </text>
    </comment>
    <comment ref="C96" authorId="0">
      <text>
        <r>
          <rPr>
            <sz val="9"/>
            <color indexed="81"/>
            <rFont val="Tahoma"/>
            <family val="2"/>
          </rPr>
          <t>90%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<sst xmlns="http://schemas.openxmlformats.org/spreadsheetml/2006/main" count="549" uniqueCount="302">
  <si>
    <t>INVENTARIO NACIONAL DE GASES DE EFECTO INVERNADERO - AÑO BASE 2012</t>
  </si>
  <si>
    <t xml:space="preserve">INSTRUCCIONES </t>
  </si>
  <si>
    <t>ALCANCE</t>
  </si>
  <si>
    <t>METODOLOGÍA DE CALCULO</t>
  </si>
  <si>
    <t>Orientación del IPCC sobre las buenas prácticas y la gestión de la incertidumbre en los inventarios nacionales de Gases de Efecto Invernadero</t>
  </si>
  <si>
    <t>Para el cálculo de Emisiones GEI:</t>
  </si>
  <si>
    <t>Nivel 1: El método mas básico que es aplicado cuando se utiliza niveles de actividad disponibles y factores de emisión por defecto de las guías del IPCC.</t>
  </si>
  <si>
    <t>Nivel 2: Método intermedio de cálculo en términos de esfuerzo y sofisticación, en la mayoría de casos se basa en el uso de niveles de actividad disponible y factores de emisión mas detallados o específicos.</t>
  </si>
  <si>
    <t>Nivel 3: El método mas exigente en términos de complejidad y requerimientos de datos, usualmente implica el uso de modelos y ecuaciones complejas.</t>
  </si>
  <si>
    <t xml:space="preserve">ESTRUCTURA DE LA HOJA DE CALCULO </t>
  </si>
  <si>
    <t>Las hojas de cálculo, en este libro, están agrupadas por los siguientes colores:</t>
  </si>
  <si>
    <t>Color de hoja</t>
  </si>
  <si>
    <t>Descripción</t>
  </si>
  <si>
    <t>Caracterización de datos</t>
  </si>
  <si>
    <t>Información base de nivel de actividad</t>
  </si>
  <si>
    <t>Información procesada de nivel de actividad</t>
  </si>
  <si>
    <t>Propiedades, Factores de conversión y Factores de emisión de GEI</t>
  </si>
  <si>
    <t>Los grupos de hojas se relacionan como se muestra en el diagrama:</t>
  </si>
  <si>
    <t>TIPO DE CELDAS (PARA HOJAS DE ESTIMACIONES)</t>
  </si>
  <si>
    <t xml:space="preserve">Datos calculados </t>
  </si>
  <si>
    <t xml:space="preserve">Datos preestablecidos </t>
  </si>
  <si>
    <t>Datos a ingresar</t>
  </si>
  <si>
    <t xml:space="preserve">ABREVIATURAS </t>
  </si>
  <si>
    <t>GEI</t>
  </si>
  <si>
    <t>: Gases de Efecto Invernadero</t>
  </si>
  <si>
    <t>FE</t>
  </si>
  <si>
    <t>: Factor de Emisión</t>
  </si>
  <si>
    <t>INFOBASE</t>
  </si>
  <si>
    <t xml:space="preserve">: Información de Base </t>
  </si>
  <si>
    <t>INFORESUMEN</t>
  </si>
  <si>
    <t>: Información resumen</t>
  </si>
  <si>
    <t>INGEI</t>
  </si>
  <si>
    <t xml:space="preserve">: Inventario Nacional de Gases de Efecto Invernadero </t>
  </si>
  <si>
    <r>
      <t>CO</t>
    </r>
    <r>
      <rPr>
        <b/>
        <vertAlign val="subscript"/>
        <sz val="10"/>
        <color theme="1"/>
        <rFont val="Arial"/>
        <family val="2"/>
      </rPr>
      <t>2</t>
    </r>
  </si>
  <si>
    <t xml:space="preserve">: Dióxido de carbono </t>
  </si>
  <si>
    <r>
      <t>CH</t>
    </r>
    <r>
      <rPr>
        <b/>
        <vertAlign val="subscript"/>
        <sz val="10"/>
        <color theme="1"/>
        <rFont val="Arial"/>
        <family val="2"/>
      </rPr>
      <t>4</t>
    </r>
  </si>
  <si>
    <t>: Metano</t>
  </si>
  <si>
    <r>
      <t>N</t>
    </r>
    <r>
      <rPr>
        <b/>
        <vertAlign val="sub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>O</t>
    </r>
  </si>
  <si>
    <t>: Oxido Nitroso</t>
  </si>
  <si>
    <r>
      <t>CO</t>
    </r>
    <r>
      <rPr>
        <b/>
        <vertAlign val="sub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>e</t>
    </r>
  </si>
  <si>
    <t>: Dióxido de carbono equivalente</t>
  </si>
  <si>
    <t>Nombre de Categoría</t>
  </si>
  <si>
    <t>Código</t>
  </si>
  <si>
    <t>Subcodigo</t>
  </si>
  <si>
    <t>Fuente de emisión / captura</t>
  </si>
  <si>
    <t>Definición</t>
  </si>
  <si>
    <t>Nivel de actividad</t>
  </si>
  <si>
    <t>Unidad</t>
  </si>
  <si>
    <t>TIER/Nivel</t>
  </si>
  <si>
    <t>Fuente de información</t>
  </si>
  <si>
    <t>Uso de la información</t>
  </si>
  <si>
    <t>Gases de GEI generados por el nivel de actividad</t>
  </si>
  <si>
    <t>Comentarios</t>
  </si>
  <si>
    <t>Hojas relacionada</t>
  </si>
  <si>
    <t>A</t>
  </si>
  <si>
    <t>B</t>
  </si>
  <si>
    <t>C</t>
  </si>
  <si>
    <t>D</t>
  </si>
  <si>
    <t>E</t>
  </si>
  <si>
    <t>F</t>
  </si>
  <si>
    <t>DATOS DE LA INFORMACIÓN BASE</t>
  </si>
  <si>
    <t xml:space="preserve">Subcodigo </t>
  </si>
  <si>
    <t xml:space="preserve">Información </t>
  </si>
  <si>
    <t>Documento</t>
  </si>
  <si>
    <t xml:space="preserve">Título </t>
  </si>
  <si>
    <t>Subtitulo</t>
  </si>
  <si>
    <t>Ubicación especifica</t>
  </si>
  <si>
    <t>Pagina</t>
  </si>
  <si>
    <t>Cuadro</t>
  </si>
  <si>
    <t xml:space="preserve">Anexo </t>
  </si>
  <si>
    <t>Vínculo</t>
  </si>
  <si>
    <t xml:space="preserve">Institución </t>
  </si>
  <si>
    <t>Total</t>
  </si>
  <si>
    <t>Masa</t>
  </si>
  <si>
    <t>1 tonelada</t>
  </si>
  <si>
    <t>kg</t>
  </si>
  <si>
    <t>1 kilogramo</t>
  </si>
  <si>
    <t>g</t>
  </si>
  <si>
    <t>Fuente: Sistema Internacional - Guide for the Use of the International System of Units (SI)
http://physics.nist.gov/cuu/pdf/sp811.pdf</t>
  </si>
  <si>
    <t>Conversión de unidades</t>
  </si>
  <si>
    <t>G</t>
  </si>
  <si>
    <t>Categorías de fuentes y sumideros</t>
  </si>
  <si>
    <r>
      <t xml:space="preserve">Dióxido de carbono
</t>
    </r>
    <r>
      <rPr>
        <sz val="9"/>
        <color theme="1"/>
        <rFont val="Arial"/>
        <family val="2"/>
      </rPr>
      <t>[GgCO</t>
    </r>
    <r>
      <rPr>
        <vertAlign val="sub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>]</t>
    </r>
  </si>
  <si>
    <r>
      <t xml:space="preserve">Emisiones de GEI
</t>
    </r>
    <r>
      <rPr>
        <sz val="9"/>
        <color theme="1"/>
        <rFont val="Arial"/>
        <family val="2"/>
      </rPr>
      <t>[GgCO</t>
    </r>
    <r>
      <rPr>
        <vertAlign val="sub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>e]</t>
    </r>
  </si>
  <si>
    <t>Información Básica: Estadísticas sobre producción nacional de diversos productos</t>
  </si>
  <si>
    <t>Factores calculados</t>
  </si>
  <si>
    <t>4A</t>
  </si>
  <si>
    <t>Gg</t>
  </si>
  <si>
    <t>4B</t>
  </si>
  <si>
    <t>4C</t>
  </si>
  <si>
    <t>: Eliminación de residuos sólidos</t>
  </si>
  <si>
    <t>: Tratamiento biológico de los residuos sólidos</t>
  </si>
  <si>
    <t>: Incineración de los residuos sólidos</t>
  </si>
  <si>
    <t>Sitios no gestionados de eliminación de desechos</t>
  </si>
  <si>
    <t>SEDS</t>
  </si>
  <si>
    <t>Caracterización de Datos - Sector Desechos (Residuos sólidos)</t>
  </si>
  <si>
    <t>Según las Directrices del IPCC de 2006; El Sector residuos, categoría Residuos sólidos involucra a todas las emisiones de gases de efecto invernadero que se generan por :</t>
  </si>
  <si>
    <t>: Sitios de eliminación de residuos sólidos (SEDS)</t>
  </si>
  <si>
    <t>Eliminación de residuos sólidos</t>
  </si>
  <si>
    <t>Prefijo</t>
  </si>
  <si>
    <t>Simbolo</t>
  </si>
  <si>
    <t xml:space="preserve">Factor </t>
  </si>
  <si>
    <t>deca</t>
  </si>
  <si>
    <t>da</t>
  </si>
  <si>
    <t>hecto</t>
  </si>
  <si>
    <t>h</t>
  </si>
  <si>
    <t>kilo</t>
  </si>
  <si>
    <t>k</t>
  </si>
  <si>
    <t>mega</t>
  </si>
  <si>
    <t>M</t>
  </si>
  <si>
    <t>giga</t>
  </si>
  <si>
    <t>tera</t>
  </si>
  <si>
    <t>T</t>
  </si>
  <si>
    <t>Hojas de estimaciones de emisiones GEI por la disposición de residuos sólidos</t>
  </si>
  <si>
    <t>Resultados GEI por residuos sólidos</t>
  </si>
  <si>
    <t>6A: Eliminación de residuos sólidos</t>
  </si>
  <si>
    <t xml:space="preserve">   6A1: Sitios gestionados de eliminación de residuos</t>
  </si>
  <si>
    <t xml:space="preserve">   6A2: Sitios no gestionados de eliminación de residuos</t>
  </si>
  <si>
    <t xml:space="preserve">   6A3: Otros</t>
  </si>
  <si>
    <t>Directrices del IPCC para Inventarios Nacionales del IPCC - 2006 (IPCC 2006) en lo que respecta a residuos sólidos</t>
  </si>
  <si>
    <t>Directrices del IPCC para Inventarios Nacionales del IPCC - 1996 (IPCC 1996) en lo que respecta a aguas residuales</t>
  </si>
  <si>
    <t xml:space="preserve">   6 B 1: Aguas residuales industriales</t>
  </si>
  <si>
    <t xml:space="preserve">   6 B 2: Aguas residuales domésticas y comerciales</t>
  </si>
  <si>
    <t>6B: Tratamientos de aguas residuales</t>
  </si>
  <si>
    <t>Sector: Desechos</t>
  </si>
  <si>
    <t>6A2</t>
  </si>
  <si>
    <t>6A</t>
  </si>
  <si>
    <t>6 B 1</t>
  </si>
  <si>
    <t>Aguas residuales industriales</t>
  </si>
  <si>
    <r>
      <rPr>
        <b/>
        <sz val="10"/>
        <color rgb="FF0582FF"/>
        <rFont val="Arial"/>
        <family val="2"/>
      </rPr>
      <t>Definición IPCC</t>
    </r>
    <r>
      <rPr>
        <sz val="10"/>
        <color theme="1"/>
        <rFont val="Arial"/>
        <family val="2"/>
      </rPr>
      <t xml:space="preserve">: Emisiones de metano que se generan en los procesos de recolección, tratamiento y disposición en aguas superficiales de las aguas residuales y lodos generados procedentes de industrias tales como: alimentos, textiles, pulpa y producción de papel, entre otras.
</t>
    </r>
    <r>
      <rPr>
        <b/>
        <sz val="10"/>
        <color rgb="FF0582FF"/>
        <rFont val="Arial"/>
        <family val="2"/>
      </rPr>
      <t>Interpretación</t>
    </r>
    <r>
      <rPr>
        <sz val="10"/>
        <color theme="1"/>
        <rFont val="Arial"/>
        <family val="2"/>
      </rPr>
      <t>: Emisiones de metano generadas en los procesos de tratamiento de aguas residuales industriales y la descomposición de los respectivos lodos generados.</t>
    </r>
  </si>
  <si>
    <t>Producción industrial según tipo de industria.</t>
  </si>
  <si>
    <t>t/año</t>
  </si>
  <si>
    <r>
      <t>CH</t>
    </r>
    <r>
      <rPr>
        <vertAlign val="subscript"/>
        <sz val="10"/>
        <color theme="1"/>
        <rFont val="Arial"/>
        <family val="2"/>
      </rPr>
      <t>4</t>
    </r>
  </si>
  <si>
    <t>Componente orgánico degradable (DQO)</t>
  </si>
  <si>
    <r>
      <t>Kg DQO/m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 xml:space="preserve"> agua residual</t>
    </r>
  </si>
  <si>
    <t>Agua residual generada</t>
  </si>
  <si>
    <r>
      <t>(m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>/tonelada de producto)</t>
    </r>
  </si>
  <si>
    <t>Aguas residuales domésticas</t>
  </si>
  <si>
    <r>
      <rPr>
        <b/>
        <sz val="10"/>
        <color rgb="FF0582FF"/>
        <rFont val="Arial"/>
        <family val="2"/>
      </rPr>
      <t>Definición IPCC</t>
    </r>
    <r>
      <rPr>
        <sz val="10"/>
        <color theme="1"/>
        <rFont val="Arial"/>
        <family val="2"/>
      </rPr>
      <t xml:space="preserve">: Emisiones de metano que se generan en los tratamientos de aguas residuales y lodos procedentes de las viviendas y fuentes comerciales. Se consideran además las emisiones de oxido nitroso procedentes de las excretas humanas vertidas en ambientes acuáticos. 
</t>
    </r>
    <r>
      <rPr>
        <b/>
        <sz val="10"/>
        <color rgb="FF0582FF"/>
        <rFont val="Arial"/>
        <family val="2"/>
      </rPr>
      <t>Interpretación</t>
    </r>
    <r>
      <rPr>
        <sz val="10"/>
        <color theme="1"/>
        <rFont val="Arial"/>
        <family val="2"/>
      </rPr>
      <t>: Emisiones de metano generadas en los procesos de tratamiento de aguas residuales domésticas y comerciales, además de la descomposición de los respectivos lodos generados. Se considera también las emisiones de oxido nitroso generadas por excretas humanas.</t>
    </r>
  </si>
  <si>
    <t>Población según región</t>
  </si>
  <si>
    <t>en miles</t>
  </si>
  <si>
    <t>Componente orgánico degradable (DBO)</t>
  </si>
  <si>
    <t>Kg DBO/1000 pesonas año</t>
  </si>
  <si>
    <t>Tratamiento de aguas residuales</t>
  </si>
  <si>
    <t>Ministerio del Ambiente (MINAM) - Dirección General de Calidad Ambiental (DGCA)</t>
  </si>
  <si>
    <t>Producción</t>
  </si>
  <si>
    <t>Anuario Estadístico Industrial, Mipyme y Comercio Interno 2012</t>
  </si>
  <si>
    <t>RELACIÓN DE PRINCIPALES PRODUCTOS QUE PARTICIPAN EN LA MUESTRA DEL ÍNDICE DE CRECIMIENTO INDUSTRIAL, 2003-12</t>
  </si>
  <si>
    <t>DESCRIPCIÓN</t>
  </si>
  <si>
    <t xml:space="preserve">UNIDAD </t>
  </si>
  <si>
    <t>ALIMENTOS</t>
  </si>
  <si>
    <t>Carne de Ave Beneficiada</t>
  </si>
  <si>
    <t>TM.</t>
  </si>
  <si>
    <t>Carne de Vacuno Beneficiada</t>
  </si>
  <si>
    <t>Conservas de Pescados y Mariscos</t>
  </si>
  <si>
    <t>Harina de Anchoveta, otras Especies y Residuos</t>
  </si>
  <si>
    <t>Jugos y Refrescos Diversos</t>
  </si>
  <si>
    <t>KG.</t>
  </si>
  <si>
    <t>Esparragos Congelados</t>
  </si>
  <si>
    <t>Conservas de Esparragos</t>
  </si>
  <si>
    <t>Margarina</t>
  </si>
  <si>
    <t>Aceites Vegetal y Compuesto</t>
  </si>
  <si>
    <t>Leche Evaporada</t>
  </si>
  <si>
    <t>Quesos</t>
  </si>
  <si>
    <t>Yogurt</t>
  </si>
  <si>
    <t>Azúcar Refinada</t>
  </si>
  <si>
    <t>ELABORACION DE BEBIDAS</t>
  </si>
  <si>
    <t>Vinos y Espumantes</t>
  </si>
  <si>
    <t>LT.</t>
  </si>
  <si>
    <t>Cerveza Blanca</t>
  </si>
  <si>
    <t>ML.LT.</t>
  </si>
  <si>
    <t>FABRICACION DE PAPEL Y DE PRODUCTOS DE PAPEL</t>
  </si>
  <si>
    <t>Papel Kraft y Similares</t>
  </si>
  <si>
    <t>Papel Bond y Similares</t>
  </si>
  <si>
    <t>Cartón Liner</t>
  </si>
  <si>
    <t>Cartón Corrugado</t>
  </si>
  <si>
    <t>FABRICACION DE OTROS PRODUCTOS QUIMICOS</t>
  </si>
  <si>
    <t>Productos de Limpieza del Hogar</t>
  </si>
  <si>
    <t>Champú</t>
  </si>
  <si>
    <t>Detergentes</t>
  </si>
  <si>
    <t>Jabón para Lavar Ropa</t>
  </si>
  <si>
    <t>Jabón de Tocador</t>
  </si>
  <si>
    <t>FABRICACION DE PRODUCTOS DE PLASTICO</t>
  </si>
  <si>
    <t>Polietileno (Consumo de)</t>
  </si>
  <si>
    <t>Poliestireno (Consumo de)</t>
  </si>
  <si>
    <t>Polipropileno (Consumo de)</t>
  </si>
  <si>
    <t>P V C (Consumo de)</t>
  </si>
  <si>
    <t>Plastificantes D O P (Consumo de)</t>
  </si>
  <si>
    <t>Masterbatch (Consumo de)</t>
  </si>
  <si>
    <t>Resina Pet para Envases (Consumo de)</t>
  </si>
  <si>
    <t>Superintendencia Nacional de Servicios de Saneamiento (SUNASS)</t>
  </si>
  <si>
    <t>6B1</t>
  </si>
  <si>
    <t>6B2</t>
  </si>
  <si>
    <t>Información Procesada: Producción anual en toneladas</t>
  </si>
  <si>
    <t>t</t>
  </si>
  <si>
    <t>Demanda Bioquímica de Oxígeno (DBO)</t>
  </si>
  <si>
    <r>
      <t>DBO</t>
    </r>
    <r>
      <rPr>
        <vertAlign val="subscript"/>
        <sz val="10"/>
        <color theme="0"/>
        <rFont val="Arial"/>
        <family val="2"/>
      </rPr>
      <t>5</t>
    </r>
  </si>
  <si>
    <t>g/hab.día</t>
  </si>
  <si>
    <t>Densidades de bebidas</t>
  </si>
  <si>
    <t>Densidad del vino</t>
  </si>
  <si>
    <t>g/l</t>
  </si>
  <si>
    <t>Densidad de cerveza</t>
  </si>
  <si>
    <t>http://www.inti.gob.ar/interlaboratorios/informes/2010/alimentos/2010_informe_final_vinos.pdf</t>
  </si>
  <si>
    <t>Fracción de los efluentes tratados</t>
  </si>
  <si>
    <t>Factor de conversión de metano</t>
  </si>
  <si>
    <t>IPCC 1996 Capítulo Desperdicios Tabla 6-8</t>
  </si>
  <si>
    <t>Demanda Química de Oxígeno (DQO)</t>
  </si>
  <si>
    <r>
      <t xml:space="preserve">DQO
</t>
    </r>
    <r>
      <rPr>
        <sz val="10"/>
        <color theme="0"/>
        <rFont val="Arial"/>
        <family val="2"/>
      </rPr>
      <t>(g/l)</t>
    </r>
  </si>
  <si>
    <t>Fuente: OBP - Cuadro 5.4</t>
  </si>
  <si>
    <t>Generación de efluentes</t>
  </si>
  <si>
    <r>
      <t xml:space="preserve">Generación de efluenes
</t>
    </r>
    <r>
      <rPr>
        <sz val="10"/>
        <color theme="0"/>
        <rFont val="Arial"/>
        <family val="2"/>
      </rPr>
      <t>(m</t>
    </r>
    <r>
      <rPr>
        <vertAlign val="superscript"/>
        <sz val="10"/>
        <color theme="0"/>
        <rFont val="Arial"/>
        <family val="2"/>
      </rPr>
      <t>3</t>
    </r>
    <r>
      <rPr>
        <sz val="10"/>
        <color theme="0"/>
        <rFont val="Arial"/>
        <family val="2"/>
      </rPr>
      <t>/Mg)</t>
    </r>
  </si>
  <si>
    <t>TIPO DE INDUSTRIA</t>
  </si>
  <si>
    <r>
      <t xml:space="preserve">Total producción industrial 
</t>
    </r>
    <r>
      <rPr>
        <sz val="10"/>
        <color theme="0"/>
        <rFont val="Arial"/>
        <family val="2"/>
      </rPr>
      <t>(t/año)</t>
    </r>
  </si>
  <si>
    <r>
      <t xml:space="preserve">Componente orgánico degradable 
</t>
    </r>
    <r>
      <rPr>
        <sz val="10"/>
        <color theme="0"/>
        <rFont val="Arial"/>
        <family val="2"/>
      </rPr>
      <t>(Kg DQO/m</t>
    </r>
    <r>
      <rPr>
        <vertAlign val="superscript"/>
        <sz val="10"/>
        <color theme="0"/>
        <rFont val="Arial"/>
        <family val="2"/>
      </rPr>
      <t>3</t>
    </r>
    <r>
      <rPr>
        <sz val="10"/>
        <color theme="0"/>
        <rFont val="Arial"/>
        <family val="2"/>
      </rPr>
      <t xml:space="preserve"> agua residual)</t>
    </r>
  </si>
  <si>
    <r>
      <t xml:space="preserve">Agua residual producida 
</t>
    </r>
    <r>
      <rPr>
        <sz val="10"/>
        <color theme="0"/>
        <rFont val="Arial"/>
        <family val="2"/>
      </rPr>
      <t>(m</t>
    </r>
    <r>
      <rPr>
        <vertAlign val="superscript"/>
        <sz val="10"/>
        <color theme="0"/>
        <rFont val="Arial"/>
        <family val="2"/>
      </rPr>
      <t>3</t>
    </r>
    <r>
      <rPr>
        <sz val="10"/>
        <color theme="0"/>
        <rFont val="Arial"/>
        <family val="2"/>
      </rPr>
      <t>/tonelada de producto)</t>
    </r>
  </si>
  <si>
    <t>Fracción del componente orgánico degradable removido como lodo</t>
  </si>
  <si>
    <r>
      <t xml:space="preserve">Total del componente orgánico del agua residual industrial                       
</t>
    </r>
    <r>
      <rPr>
        <sz val="10"/>
        <color theme="0"/>
        <rFont val="Arial"/>
        <family val="2"/>
      </rPr>
      <t>(kg DQO/año)</t>
    </r>
  </si>
  <si>
    <r>
      <t xml:space="preserve">Total  del componente orgánico del lodo industrial 
</t>
    </r>
    <r>
      <rPr>
        <sz val="10"/>
        <color theme="0"/>
        <rFont val="Arial"/>
        <family val="2"/>
      </rPr>
      <t>(kg DQO/año)</t>
    </r>
  </si>
  <si>
    <t>E = [A x B x C x(1-D)]</t>
  </si>
  <si>
    <t>F = (A x B x C x D)</t>
  </si>
  <si>
    <t xml:space="preserve">Sistemas de manejo de aguas residuales </t>
  </si>
  <si>
    <t>Fracción de agua residual tratada por el sistema de manejo</t>
  </si>
  <si>
    <r>
      <t xml:space="preserve">Factor de conversión de metano 
</t>
    </r>
    <r>
      <rPr>
        <sz val="10"/>
        <color theme="0"/>
        <rFont val="Arial"/>
        <family val="2"/>
      </rPr>
      <t>(MCF)</t>
    </r>
  </si>
  <si>
    <t>Producto</t>
  </si>
  <si>
    <r>
      <t>Capacidad máxima de producción de metano - B</t>
    </r>
    <r>
      <rPr>
        <b/>
        <vertAlign val="subscript"/>
        <sz val="10"/>
        <color theme="0"/>
        <rFont val="Arial"/>
        <family val="2"/>
      </rPr>
      <t>o</t>
    </r>
    <r>
      <rPr>
        <sz val="10"/>
        <color theme="0"/>
        <rFont val="Arial"/>
        <family val="2"/>
      </rPr>
      <t xml:space="preserve">
(kg CH4/kg DC)</t>
    </r>
  </si>
  <si>
    <r>
      <t xml:space="preserve">Factor de emisión para aguas residuales industriales
</t>
    </r>
    <r>
      <rPr>
        <sz val="10"/>
        <color theme="0"/>
        <rFont val="Arial"/>
        <family val="2"/>
      </rPr>
      <t>(kg CH4/kg COD)</t>
    </r>
  </si>
  <si>
    <t>D = (B x C)</t>
  </si>
  <si>
    <t>F = (D x E)</t>
  </si>
  <si>
    <t>No especificado</t>
  </si>
  <si>
    <t>Aggregate MCF:</t>
  </si>
  <si>
    <r>
      <t>Nota: B</t>
    </r>
    <r>
      <rPr>
        <vertAlign val="subscript"/>
        <sz val="10"/>
        <color theme="1"/>
        <rFont val="Arial"/>
        <family val="2"/>
      </rPr>
      <t>o</t>
    </r>
    <r>
      <rPr>
        <sz val="10"/>
        <color theme="1"/>
        <rFont val="Arial"/>
        <family val="2"/>
      </rPr>
      <t xml:space="preserve"> se expresa en unidades de kg CH4 / kg DC, donde DC es el indicador del componente degradable de los residuos (ya sea DQO o DBO). Por definición, DBO es menor o igual a COD; la máxima DBO posible, es de hecho, la DQO. Por lo tanto, al estimar el máximo potencial de producción de CH4 de DBO o DQO, el CH4 potencial máxima producida por unidad de BOD es equivalente a la máxima potencial CH4 producida por unidad de DQO. Este valor es 0,25. kg CH4 / kg de DQO.</t>
    </r>
  </si>
  <si>
    <t>Fracción de lodo tratado por el sistema de manejo</t>
  </si>
  <si>
    <r>
      <t>Capacidad máxima de producción de metano - B</t>
    </r>
    <r>
      <rPr>
        <b/>
        <vertAlign val="subscript"/>
        <sz val="10"/>
        <color theme="0"/>
        <rFont val="Arial"/>
        <family val="2"/>
      </rPr>
      <t>o</t>
    </r>
    <r>
      <rPr>
        <sz val="10"/>
        <color theme="0"/>
        <rFont val="Arial"/>
        <family val="2"/>
      </rPr>
      <t xml:space="preserve">
(kg CH4/kg COD)</t>
    </r>
  </si>
  <si>
    <r>
      <t xml:space="preserve">Factor de emisión para el lodo industrial 
</t>
    </r>
    <r>
      <rPr>
        <sz val="10"/>
        <color theme="0"/>
        <rFont val="Arial"/>
        <family val="2"/>
      </rPr>
      <t>(kg CH4/kg COD)</t>
    </r>
  </si>
  <si>
    <t>Aggregate                 MCF:</t>
  </si>
  <si>
    <r>
      <t xml:space="preserve">Total componente orgánico 
</t>
    </r>
    <r>
      <rPr>
        <sz val="10"/>
        <color theme="0"/>
        <rFont val="Arial"/>
        <family val="2"/>
      </rPr>
      <t>(Kg DQO/año)</t>
    </r>
  </si>
  <si>
    <r>
      <t xml:space="preserve">Factor de Emisión 
</t>
    </r>
    <r>
      <rPr>
        <sz val="10"/>
        <color theme="0"/>
        <rFont val="Arial"/>
        <family val="2"/>
      </rPr>
      <t>(Kg CH</t>
    </r>
    <r>
      <rPr>
        <vertAlign val="subscript"/>
        <sz val="10"/>
        <color theme="0"/>
        <rFont val="Arial"/>
        <family val="2"/>
      </rPr>
      <t>4</t>
    </r>
    <r>
      <rPr>
        <sz val="10"/>
        <color theme="0"/>
        <rFont val="Arial"/>
        <family val="2"/>
      </rPr>
      <t>/Kg DQO)</t>
    </r>
  </si>
  <si>
    <r>
      <t xml:space="preserve">Emisión de metano sin recuperación o quema 
</t>
    </r>
    <r>
      <rPr>
        <sz val="10"/>
        <color theme="0"/>
        <rFont val="Arial"/>
        <family val="2"/>
      </rPr>
      <t>(Kg CH</t>
    </r>
    <r>
      <rPr>
        <vertAlign val="subscript"/>
        <sz val="10"/>
        <color theme="0"/>
        <rFont val="Arial"/>
        <family val="2"/>
      </rPr>
      <t>4</t>
    </r>
    <r>
      <rPr>
        <sz val="10"/>
        <color theme="0"/>
        <rFont val="Arial"/>
        <family val="2"/>
      </rPr>
      <t>)</t>
    </r>
  </si>
  <si>
    <r>
      <t xml:space="preserve">Metano recuperado o quemado 
</t>
    </r>
    <r>
      <rPr>
        <sz val="10"/>
        <color theme="0"/>
        <rFont val="Arial"/>
        <family val="2"/>
      </rPr>
      <t>(Kg CH4)</t>
    </r>
  </si>
  <si>
    <r>
      <t xml:space="preserve">Emisiones netas de CH4 </t>
    </r>
    <r>
      <rPr>
        <sz val="10"/>
        <color theme="0"/>
        <rFont val="Arial"/>
        <family val="2"/>
      </rPr>
      <t>(Gg CH</t>
    </r>
    <r>
      <rPr>
        <vertAlign val="subscript"/>
        <sz val="10"/>
        <color theme="0"/>
        <rFont val="Arial"/>
        <family val="2"/>
      </rPr>
      <t>4</t>
    </r>
    <r>
      <rPr>
        <sz val="10"/>
        <color theme="0"/>
        <rFont val="Arial"/>
        <family val="2"/>
      </rPr>
      <t>)</t>
    </r>
  </si>
  <si>
    <t>C = ( A x B)</t>
  </si>
  <si>
    <t>E = (C - D) / 1 000 000</t>
  </si>
  <si>
    <t>Agua residual</t>
  </si>
  <si>
    <t>Lodos</t>
  </si>
  <si>
    <r>
      <t>B</t>
    </r>
    <r>
      <rPr>
        <b/>
        <vertAlign val="subscript"/>
        <sz val="10"/>
        <color theme="0"/>
        <rFont val="Arial"/>
        <family val="2"/>
      </rPr>
      <t>o</t>
    </r>
  </si>
  <si>
    <t>: Capacidad máxima de producción de metano</t>
  </si>
  <si>
    <r>
      <t>B</t>
    </r>
    <r>
      <rPr>
        <b/>
        <vertAlign val="subscript"/>
        <sz val="11"/>
        <color theme="1"/>
        <rFont val="Calibri"/>
        <family val="2"/>
        <scheme val="minor"/>
      </rPr>
      <t>o</t>
    </r>
  </si>
  <si>
    <r>
      <t>kg CH</t>
    </r>
    <r>
      <rPr>
        <vertAlign val="subscript"/>
        <sz val="10"/>
        <color theme="1"/>
        <rFont val="Arial"/>
        <family val="2"/>
      </rPr>
      <t>4</t>
    </r>
    <r>
      <rPr>
        <sz val="10"/>
        <color theme="1"/>
        <rFont val="Arial"/>
        <family val="2"/>
      </rPr>
      <t>/kg DBO</t>
    </r>
  </si>
  <si>
    <r>
      <t>Capacidad máxima de producción de metano (B</t>
    </r>
    <r>
      <rPr>
        <b/>
        <vertAlign val="subscript"/>
        <sz val="12"/>
        <color theme="1"/>
        <rFont val="Arial"/>
        <family val="2"/>
      </rPr>
      <t>o</t>
    </r>
    <r>
      <rPr>
        <b/>
        <sz val="12"/>
        <color theme="1"/>
        <rFont val="Arial"/>
        <family val="2"/>
      </rPr>
      <t>)</t>
    </r>
  </si>
  <si>
    <t>Factores de emisión para el tratamiento de aguas industriales</t>
  </si>
  <si>
    <t>6B</t>
  </si>
  <si>
    <t>Excretas humanas</t>
  </si>
  <si>
    <t>http://www.produce.gob.pe/images/stories/Repositorio/estadistica/anuario/anuario-estadistico-2012.pdf</t>
  </si>
  <si>
    <t>Ministerio de la Producción - PRODUCE</t>
  </si>
  <si>
    <t>Volumen de aguas residuales tratadas</t>
  </si>
  <si>
    <r>
      <t>% ó m</t>
    </r>
    <r>
      <rPr>
        <vertAlign val="superscript"/>
        <sz val="9"/>
        <color theme="1"/>
        <rFont val="Arial"/>
        <family val="2"/>
      </rPr>
      <t>3</t>
    </r>
  </si>
  <si>
    <t>Consumo de proteínas</t>
  </si>
  <si>
    <t>g/persona.día</t>
  </si>
  <si>
    <t>Ministerio de la Producción (PRODUCE)</t>
  </si>
  <si>
    <t>Orientación del IPCC sobre las buenas prácticas y la gestión de la incertidumbre en los inventarios nacionales de gases de efecto invernadero</t>
  </si>
  <si>
    <t>Instituto Nacional de Estadísticas e Informática (INEI)</t>
  </si>
  <si>
    <t>Reglamento Nacional de Edificaciones – Norma OS.090: Plantas de Tratamiento de Aguas Residuales. (Debe hacerse un ajuste para llevarlo a las unidades requeridas).</t>
  </si>
  <si>
    <t>Organización de las Naciones Unidas para la Agricultura y la Alimentación (FAO)</t>
  </si>
  <si>
    <t>Está información se utiliza para estimar, en base a su contenido de carbono orgánico degradable (COD) y otras variables, las emisiones de metano que se generan por la descomposición de los residuos sólidos.</t>
  </si>
  <si>
    <r>
      <t>N</t>
    </r>
    <r>
      <rPr>
        <vertAlign val="sub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>O</t>
    </r>
  </si>
  <si>
    <t>Sirven para determinar en su conjunto las emisiones de metano generadas por el tratamiento de las aguas residuales industriales.</t>
  </si>
  <si>
    <t>Sirven para determinar en su conjunto las emisiones de metano generadas por el tratamiento de las aguas residuales domésticas.</t>
  </si>
  <si>
    <t>Sirve para determinar la cantidad de nitrógeno contenida en la orina humana</t>
  </si>
  <si>
    <r>
      <rPr>
        <b/>
        <sz val="10"/>
        <color rgb="FF0070C0"/>
        <rFont val="Arial"/>
        <family val="2"/>
      </rPr>
      <t xml:space="preserve">Definición IPCC: </t>
    </r>
    <r>
      <rPr>
        <sz val="10"/>
        <rFont val="Arial"/>
        <family val="2"/>
      </rPr>
      <t>Emisiones de metano producidas durante la descomposición anáerobica de los residuos sólidos en vertederos.</t>
    </r>
    <r>
      <rPr>
        <b/>
        <sz val="10"/>
        <color rgb="FF0070C0"/>
        <rFont val="Arial"/>
        <family val="2"/>
      </rPr>
      <t xml:space="preserve">
Interpretación: </t>
    </r>
    <r>
      <rPr>
        <sz val="10"/>
        <color theme="1"/>
        <rFont val="Arial"/>
        <family val="2"/>
      </rPr>
      <t>Emisiones de metano procedentes de la descomposición anaeróbica de los residuos sólidos dispuestos en sitios de eliminación de desechos sólidos (SEDS) que no son gestionados.</t>
    </r>
  </si>
  <si>
    <t>Generación anual de residuos sólidos.</t>
  </si>
  <si>
    <t>InfoBase 6B1
InfoProc 6B1</t>
  </si>
  <si>
    <t>InfoBase 6A2
InfoProc 6A2</t>
  </si>
  <si>
    <t>FE 6B1</t>
  </si>
  <si>
    <t>InfoBase 6B2 AR
InfoProc 6B2 AR</t>
  </si>
  <si>
    <t>Prop. Y Fact. de conversión
InfoProc 6B2</t>
  </si>
  <si>
    <t xml:space="preserve">InfoBase 6B2 AR
</t>
  </si>
  <si>
    <t>InfoBase 6B2 EH</t>
  </si>
  <si>
    <t>Relación de esta hoja, con otras:</t>
  </si>
  <si>
    <t>Sector</t>
  </si>
  <si>
    <t>Desechos</t>
  </si>
  <si>
    <t>Estimación de metano generado por el tratamiento de aguas residuales industriales</t>
  </si>
  <si>
    <t>Categoría</t>
  </si>
  <si>
    <t>Código de categoría</t>
  </si>
  <si>
    <t>http://www.atpplleal.com/Pujat/file/DENSIDAD%20Y%20PESO%20ESPECIFICO.pdf</t>
  </si>
  <si>
    <r>
      <t>g/cm</t>
    </r>
    <r>
      <rPr>
        <vertAlign val="superscript"/>
        <sz val="10"/>
        <color theme="1"/>
        <rFont val="Arial"/>
        <family val="2"/>
      </rPr>
      <t>3</t>
    </r>
  </si>
  <si>
    <t>Volumen</t>
  </si>
  <si>
    <t>1 centimetro cúbico</t>
  </si>
  <si>
    <t>l</t>
  </si>
  <si>
    <t>Fuente: http://www.metric-conversions.org/es/volumen/tabla-de-conversion-de-centimetros-cubicos-a-litros.htm</t>
  </si>
  <si>
    <r>
      <t>Código de categorías de fuentes 1996</t>
    </r>
    <r>
      <rPr>
        <b/>
        <sz val="9"/>
        <color rgb="FFFF0000"/>
        <rFont val="Arial"/>
        <family val="2"/>
      </rPr>
      <t>*</t>
    </r>
  </si>
  <si>
    <t>Disposición de residuos sólidos</t>
  </si>
  <si>
    <t>6A1</t>
  </si>
  <si>
    <t>Residuos sólidos</t>
  </si>
  <si>
    <t>Efluentes industriales</t>
  </si>
  <si>
    <t>Tratamiento y eliminación de aguas residuales domésticas</t>
  </si>
  <si>
    <t>6B2a</t>
  </si>
  <si>
    <t>6B2b</t>
  </si>
  <si>
    <r>
      <rPr>
        <sz val="10"/>
        <color rgb="FFFF0000"/>
        <rFont val="Arial"/>
        <family val="2"/>
      </rPr>
      <t>*</t>
    </r>
    <r>
      <rPr>
        <sz val="10"/>
        <color theme="1"/>
        <rFont val="Arial"/>
        <family val="2"/>
      </rPr>
      <t xml:space="preserve"> </t>
    </r>
    <r>
      <rPr>
        <sz val="9"/>
        <color theme="1"/>
        <rFont val="Arial"/>
        <family val="2"/>
      </rPr>
      <t>Han sido creadas para el INGEI 6A1, 6B2a y 6B2b (ver hoja de caracterización)</t>
    </r>
  </si>
  <si>
    <r>
      <t xml:space="preserve">Metano
</t>
    </r>
    <r>
      <rPr>
        <sz val="9"/>
        <color theme="1"/>
        <rFont val="Arial"/>
        <family val="2"/>
      </rPr>
      <t>[MgCH</t>
    </r>
    <r>
      <rPr>
        <vertAlign val="subscript"/>
        <sz val="9"/>
        <color theme="1"/>
        <rFont val="Arial"/>
        <family val="2"/>
      </rPr>
      <t>4</t>
    </r>
    <r>
      <rPr>
        <sz val="9"/>
        <color theme="1"/>
        <rFont val="Arial"/>
        <family val="2"/>
      </rPr>
      <t>]</t>
    </r>
  </si>
  <si>
    <r>
      <t xml:space="preserve">Óxido nitroso
</t>
    </r>
    <r>
      <rPr>
        <sz val="9"/>
        <color theme="1"/>
        <rFont val="Arial"/>
        <family val="2"/>
      </rPr>
      <t>[MgN</t>
    </r>
    <r>
      <rPr>
        <vertAlign val="sub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>O]</t>
    </r>
  </si>
  <si>
    <t xml:space="preserve">SECTOR DESECHOS - Efluentes Industriales </t>
  </si>
  <si>
    <t>Inventario Nacional de gases de efecto invernadero del sector Desechos - Efluentes Industriales  2000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</si>
</sst>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€_-;\-* #,##0.00\ _€_-;_-* &quot;-&quot;??\ _€_-;_-@_-"/>
    <numFmt numFmtId="164" formatCode="_ &quot;S/.&quot;\ * #,##0.00_ ;_ &quot;S/.&quot;\ * \-#,##0.00_ ;_ &quot;S/.&quot;\ * &quot;-&quot;??_ ;_ @_ "/>
    <numFmt numFmtId="165" formatCode="_ * #,##0.00_ ;_ * \-#,##0.00_ ;_ * &quot;-&quot;??_ ;_ @_ "/>
    <numFmt numFmtId="166" formatCode="_ * #,##0.0_ ;_ * \-#,##0.0_ ;_ * &quot;-&quot;??_ ;_ @_ "/>
    <numFmt numFmtId="167" formatCode="_ * #,##0_ ;_ * \-#,##0_ ;_ * &quot;-&quot;??_ ;_ @_ "/>
    <numFmt numFmtId="168" formatCode="0.000000"/>
    <numFmt numFmtId="169" formatCode="_ * #,##0.000_ ;_ * \-#,##0.000_ ;_ * &quot;-&quot;??_ ;_ @_ "/>
    <numFmt numFmtId="170" formatCode="0.0%"/>
    <numFmt numFmtId="171" formatCode="_-* #,##0.00\ _F_-;\-* #,##0.00\ _F_-;_-* &quot;-&quot;??\ _F_-;_-@_-"/>
  </numFmts>
  <fonts count="54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sz val="10"/>
      <color rgb="FFFF0000"/>
      <name val="Arial"/>
      <family val="2"/>
    </font>
    <font>
      <b/>
      <sz val="12"/>
      <color theme="1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u/>
      <sz val="10"/>
      <color theme="4"/>
      <name val="Arial"/>
      <family val="2"/>
    </font>
    <font>
      <b/>
      <u/>
      <sz val="10"/>
      <color theme="1"/>
      <name val="Arial"/>
      <family val="2"/>
    </font>
    <font>
      <b/>
      <sz val="10"/>
      <name val="Arial"/>
      <family val="2"/>
    </font>
    <font>
      <b/>
      <vertAlign val="subscript"/>
      <sz val="10"/>
      <color theme="1"/>
      <name val="Arial"/>
      <family val="2"/>
    </font>
    <font>
      <sz val="9"/>
      <color theme="1"/>
      <name val="Arial"/>
      <family val="2"/>
    </font>
    <font>
      <sz val="9"/>
      <color rgb="FF7030A0"/>
      <name val="Arial"/>
      <family val="2"/>
    </font>
    <font>
      <u/>
      <sz val="9"/>
      <color indexed="12"/>
      <name val="Times New Roman"/>
      <family val="1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9"/>
      <name val="Arial"/>
      <family val="2"/>
    </font>
    <font>
      <sz val="8"/>
      <color theme="1"/>
      <name val="Arial"/>
      <family val="2"/>
    </font>
    <font>
      <i/>
      <sz val="9"/>
      <name val="Arial"/>
      <family val="2"/>
    </font>
    <font>
      <b/>
      <sz val="11"/>
      <color theme="1"/>
      <name val="Calibri"/>
      <family val="2"/>
      <scheme val="minor"/>
    </font>
    <font>
      <vertAlign val="subscript"/>
      <sz val="9"/>
      <color theme="1"/>
      <name val="Arial"/>
      <family val="2"/>
    </font>
    <font>
      <sz val="9"/>
      <color rgb="FF000000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b/>
      <sz val="10"/>
      <color rgb="FF0582FF"/>
      <name val="Arial"/>
      <family val="2"/>
    </font>
    <font>
      <vertAlign val="subscript"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b/>
      <sz val="9"/>
      <color indexed="81"/>
      <name val="Tahoma"/>
      <family val="2"/>
    </font>
    <font>
      <vertAlign val="subscript"/>
      <sz val="10"/>
      <color theme="0"/>
      <name val="Arial"/>
      <family val="2"/>
    </font>
    <font>
      <sz val="9"/>
      <color indexed="81"/>
      <name val="Tahoma"/>
      <family val="2"/>
    </font>
    <font>
      <vertAlign val="superscript"/>
      <sz val="10"/>
      <color theme="0"/>
      <name val="Arial"/>
      <family val="2"/>
    </font>
    <font>
      <b/>
      <vertAlign val="subscript"/>
      <sz val="10"/>
      <color theme="0"/>
      <name val="Arial"/>
      <family val="2"/>
    </font>
    <font>
      <b/>
      <vertAlign val="subscript"/>
      <sz val="11"/>
      <color theme="1"/>
      <name val="Calibri"/>
      <family val="2"/>
      <scheme val="minor"/>
    </font>
    <font>
      <b/>
      <vertAlign val="subscript"/>
      <sz val="12"/>
      <color theme="1"/>
      <name val="Arial"/>
      <family val="2"/>
    </font>
    <font>
      <vertAlign val="superscript"/>
      <sz val="9"/>
      <color theme="1"/>
      <name val="Arial"/>
      <family val="2"/>
    </font>
    <font>
      <b/>
      <sz val="10"/>
      <color rgb="FF0070C0"/>
      <name val="Arial"/>
      <family val="2"/>
    </font>
    <font>
      <i/>
      <sz val="8"/>
      <name val="Arial"/>
      <family val="2"/>
    </font>
    <font>
      <sz val="8"/>
      <name val="Helvetica"/>
    </font>
    <font>
      <sz val="10"/>
      <color theme="1"/>
      <name val="Arial Narrow"/>
      <family val="2"/>
    </font>
    <font>
      <sz val="11"/>
      <color theme="1"/>
      <name val="Arial Narrow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b/>
      <sz val="9"/>
      <color rgb="FFFF0000"/>
      <name val="Arial"/>
      <family val="2"/>
    </font>
    <font>
      <sz val="9"/>
      <color rgb="FF745892"/>
      <name val="Arial"/>
      <family val="2"/>
    </font>
    <font>
      <b/>
      <sz val="9"/>
      <color rgb="FF745892"/>
      <name val="Arial"/>
      <family val="2"/>
    </font>
    <font>
      <sz val="9"/>
      <color theme="0" tint="-0.499984740745262"/>
      <name val="Arial"/>
      <family val="2"/>
    </font>
    <font>
      <b/>
      <sz val="9"/>
      <color theme="0" tint="-0.499984740745262"/>
      <name val="Arial"/>
      <family val="2"/>
    </font>
    <font>
      <sz val="10"/>
      <color theme="0" tint="-0.249977111117893"/>
      <name val="Arial"/>
      <family val="2"/>
    </font>
    <font>
      <sz val="9"/>
      <color theme="0" tint="-0.249977111117893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6B95C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D8E4A8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2E75B6"/>
        <bgColor indexed="64"/>
      </patternFill>
    </fill>
    <fill>
      <patternFill patternType="solid">
        <fgColor rgb="FF548235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C0DA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AE9CC4"/>
      </right>
      <top style="thin">
        <color indexed="64"/>
      </top>
      <bottom style="thin">
        <color rgb="FFAE9CC4"/>
      </bottom>
      <diagonal/>
    </border>
    <border>
      <left style="thin">
        <color rgb="FFAE9CC4"/>
      </left>
      <right style="thin">
        <color rgb="FFAE9CC4"/>
      </right>
      <top style="thin">
        <color indexed="64"/>
      </top>
      <bottom style="thin">
        <color rgb="FFAE9CC4"/>
      </bottom>
      <diagonal/>
    </border>
    <border>
      <left style="thin">
        <color rgb="FFAE9CC4"/>
      </left>
      <right style="thin">
        <color indexed="64"/>
      </right>
      <top style="thin">
        <color indexed="64"/>
      </top>
      <bottom style="thin">
        <color rgb="FFAE9CC4"/>
      </bottom>
      <diagonal/>
    </border>
    <border>
      <left style="thin">
        <color indexed="64"/>
      </left>
      <right style="thin">
        <color rgb="FFAE9CC4"/>
      </right>
      <top style="thin">
        <color rgb="FFAE9CC4"/>
      </top>
      <bottom style="thin">
        <color rgb="FFAE9CC4"/>
      </bottom>
      <diagonal/>
    </border>
    <border>
      <left style="thin">
        <color rgb="FFAE9CC4"/>
      </left>
      <right style="thin">
        <color rgb="FFAE9CC4"/>
      </right>
      <top style="thin">
        <color rgb="FFAE9CC4"/>
      </top>
      <bottom style="thin">
        <color rgb="FFAE9CC4"/>
      </bottom>
      <diagonal/>
    </border>
    <border>
      <left style="thin">
        <color rgb="FFAE9CC4"/>
      </left>
      <right style="thin">
        <color indexed="64"/>
      </right>
      <top style="thin">
        <color rgb="FFAE9CC4"/>
      </top>
      <bottom style="thin">
        <color rgb="FFAE9CC4"/>
      </bottom>
      <diagonal/>
    </border>
    <border>
      <left style="thin">
        <color indexed="64"/>
      </left>
      <right style="thin">
        <color rgb="FFAE9CC4"/>
      </right>
      <top style="thin">
        <color rgb="FFAE9CC4"/>
      </top>
      <bottom style="thin">
        <color indexed="64"/>
      </bottom>
      <diagonal/>
    </border>
    <border>
      <left style="thin">
        <color rgb="FFAE9CC4"/>
      </left>
      <right style="thin">
        <color rgb="FFAE9CC4"/>
      </right>
      <top style="thin">
        <color rgb="FFAE9CC4"/>
      </top>
      <bottom style="thin">
        <color indexed="64"/>
      </bottom>
      <diagonal/>
    </border>
    <border>
      <left style="thin">
        <color rgb="FFAE9CC4"/>
      </left>
      <right style="thin">
        <color indexed="64"/>
      </right>
      <top style="thin">
        <color rgb="FFAE9CC4"/>
      </top>
      <bottom style="thin">
        <color indexed="64"/>
      </bottom>
      <diagonal/>
    </border>
  </borders>
  <cellStyleXfs count="27">
    <xf numFmtId="0" fontId="0" fillId="0" borderId="0"/>
    <xf numFmtId="165" fontId="2" fillId="0" borderId="0" applyFont="0" applyFill="0" applyBorder="0" applyAlignment="0" applyProtection="0"/>
    <xf numFmtId="0" fontId="2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10" fillId="0" borderId="0"/>
    <xf numFmtId="0" fontId="10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0" fillId="0" borderId="0"/>
    <xf numFmtId="0" fontId="42" fillId="0" borderId="0"/>
    <xf numFmtId="165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10" fillId="0" borderId="0"/>
    <xf numFmtId="165" fontId="2" fillId="0" borderId="0" applyFont="0" applyFill="0" applyBorder="0" applyAlignment="0" applyProtection="0"/>
    <xf numFmtId="0" fontId="2" fillId="0" borderId="0"/>
    <xf numFmtId="43" fontId="44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3" fillId="0" borderId="0"/>
    <xf numFmtId="0" fontId="45" fillId="0" borderId="0" applyNumberForma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42" fillId="0" borderId="0"/>
    <xf numFmtId="171" fontId="42" fillId="0" borderId="0" applyFont="0" applyFill="0" applyBorder="0" applyAlignment="0" applyProtection="0"/>
    <xf numFmtId="0" fontId="2" fillId="0" borderId="0"/>
    <xf numFmtId="43" fontId="44" fillId="0" borderId="0" applyFont="0" applyFill="0" applyBorder="0" applyAlignment="0" applyProtection="0"/>
  </cellStyleXfs>
  <cellXfs count="229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4" fillId="2" borderId="0" xfId="0" applyFont="1" applyFill="1" applyBorder="1"/>
    <xf numFmtId="0" fontId="0" fillId="2" borderId="0" xfId="0" applyFill="1"/>
    <xf numFmtId="0" fontId="7" fillId="2" borderId="0" xfId="0" applyFont="1" applyFill="1"/>
    <xf numFmtId="0" fontId="9" fillId="2" borderId="0" xfId="0" applyFont="1" applyFill="1"/>
    <xf numFmtId="0" fontId="10" fillId="2" borderId="0" xfId="0" applyFont="1" applyFill="1"/>
    <xf numFmtId="0" fontId="12" fillId="2" borderId="0" xfId="0" applyFont="1" applyFill="1"/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vertical="center" wrapText="1"/>
    </xf>
    <xf numFmtId="0" fontId="13" fillId="2" borderId="0" xfId="0" applyFont="1" applyFill="1" applyBorder="1"/>
    <xf numFmtId="0" fontId="4" fillId="2" borderId="0" xfId="0" applyFont="1" applyFill="1" applyBorder="1" applyAlignment="1">
      <alignment horizontal="left"/>
    </xf>
    <xf numFmtId="0" fontId="11" fillId="2" borderId="1" xfId="0" applyFont="1" applyFill="1" applyBorder="1"/>
    <xf numFmtId="0" fontId="7" fillId="2" borderId="0" xfId="0" applyFont="1" applyFill="1" applyAlignment="1">
      <alignment vertical="top" wrapText="1"/>
    </xf>
    <xf numFmtId="0" fontId="7" fillId="2" borderId="0" xfId="0" applyFont="1" applyFill="1" applyBorder="1" applyAlignment="1">
      <alignment vertical="top"/>
    </xf>
    <xf numFmtId="0" fontId="7" fillId="2" borderId="0" xfId="0" applyFont="1" applyFill="1" applyBorder="1" applyAlignment="1">
      <alignment vertical="top" wrapText="1"/>
    </xf>
    <xf numFmtId="0" fontId="11" fillId="2" borderId="0" xfId="0" applyFont="1" applyFill="1"/>
    <xf numFmtId="0" fontId="16" fillId="2" borderId="0" xfId="0" applyFont="1" applyFill="1"/>
    <xf numFmtId="0" fontId="17" fillId="2" borderId="0" xfId="0" applyFont="1" applyFill="1"/>
    <xf numFmtId="0" fontId="4" fillId="0" borderId="8" xfId="0" applyFont="1" applyBorder="1" applyAlignment="1">
      <alignment horizontal="left" vertical="top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0" borderId="8" xfId="0" quotePrefix="1" applyFont="1" applyBorder="1" applyAlignment="1">
      <alignment vertical="top" wrapText="1"/>
    </xf>
    <xf numFmtId="0" fontId="4" fillId="0" borderId="8" xfId="0" applyFont="1" applyBorder="1" applyAlignment="1">
      <alignment horizontal="center" vertical="center" wrapText="1"/>
    </xf>
    <xf numFmtId="0" fontId="4" fillId="0" borderId="6" xfId="4" applyFont="1" applyBorder="1" applyAlignment="1"/>
    <xf numFmtId="0" fontId="4" fillId="0" borderId="8" xfId="4" applyFont="1" applyBorder="1" applyAlignment="1"/>
    <xf numFmtId="0" fontId="4" fillId="0" borderId="6" xfId="4" applyFont="1" applyBorder="1"/>
    <xf numFmtId="0" fontId="4" fillId="0" borderId="8" xfId="4" applyFont="1" applyBorder="1" applyAlignment="1">
      <alignment vertical="top"/>
    </xf>
    <xf numFmtId="0" fontId="4" fillId="0" borderId="8" xfId="4" applyFont="1" applyBorder="1"/>
    <xf numFmtId="0" fontId="4" fillId="0" borderId="8" xfId="4" applyFont="1" applyBorder="1" applyAlignment="1">
      <alignment horizontal="left" indent="1"/>
    </xf>
    <xf numFmtId="0" fontId="4" fillId="2" borderId="8" xfId="0" applyFont="1" applyFill="1" applyBorder="1"/>
    <xf numFmtId="0" fontId="23" fillId="0" borderId="8" xfId="7" applyFont="1" applyBorder="1" applyAlignment="1" applyProtection="1">
      <alignment horizontal="left" vertical="center"/>
    </xf>
    <xf numFmtId="0" fontId="21" fillId="0" borderId="8" xfId="7" applyFont="1" applyBorder="1" applyAlignment="1" applyProtection="1">
      <alignment horizontal="center" vertical="center"/>
    </xf>
    <xf numFmtId="0" fontId="20" fillId="8" borderId="8" xfId="0" applyFont="1" applyFill="1" applyBorder="1" applyAlignment="1">
      <alignment horizontal="center" vertical="center" wrapText="1"/>
    </xf>
    <xf numFmtId="0" fontId="22" fillId="2" borderId="0" xfId="0" applyFont="1" applyFill="1"/>
    <xf numFmtId="16" fontId="4" fillId="0" borderId="8" xfId="0" applyNumberFormat="1" applyFont="1" applyBorder="1" applyAlignment="1">
      <alignment horizontal="center" vertical="center"/>
    </xf>
    <xf numFmtId="0" fontId="27" fillId="7" borderId="8" xfId="2" applyFont="1" applyFill="1" applyBorder="1" applyAlignment="1">
      <alignment horizontal="center" vertical="center" wrapText="1"/>
    </xf>
    <xf numFmtId="49" fontId="11" fillId="2" borderId="0" xfId="0" applyNumberFormat="1" applyFont="1" applyFill="1"/>
    <xf numFmtId="0" fontId="11" fillId="4" borderId="11" xfId="0" applyFont="1" applyFill="1" applyBorder="1"/>
    <xf numFmtId="0" fontId="11" fillId="10" borderId="10" xfId="0" applyFont="1" applyFill="1" applyBorder="1"/>
    <xf numFmtId="0" fontId="11" fillId="3" borderId="12" xfId="0" applyFont="1" applyFill="1" applyBorder="1"/>
    <xf numFmtId="0" fontId="4" fillId="11" borderId="14" xfId="0" applyFont="1" applyFill="1" applyBorder="1"/>
    <xf numFmtId="0" fontId="4" fillId="2" borderId="13" xfId="0" applyFont="1" applyFill="1" applyBorder="1"/>
    <xf numFmtId="165" fontId="4" fillId="2" borderId="8" xfId="1" applyFont="1" applyFill="1" applyBorder="1"/>
    <xf numFmtId="165" fontId="4" fillId="3" borderId="8" xfId="1" applyFont="1" applyFill="1" applyBorder="1"/>
    <xf numFmtId="165" fontId="4" fillId="4" borderId="8" xfId="1" applyFont="1" applyFill="1" applyBorder="1"/>
    <xf numFmtId="165" fontId="11" fillId="3" borderId="8" xfId="1" applyFont="1" applyFill="1" applyBorder="1"/>
    <xf numFmtId="0" fontId="4" fillId="0" borderId="8" xfId="0" applyFont="1" applyBorder="1" applyAlignment="1">
      <alignment horizontal="center" vertical="center" textRotation="90" wrapText="1"/>
    </xf>
    <xf numFmtId="0" fontId="4" fillId="0" borderId="8" xfId="0" applyFont="1" applyBorder="1" applyAlignment="1">
      <alignment horizontal="left" vertical="center" wrapText="1"/>
    </xf>
    <xf numFmtId="0" fontId="4" fillId="0" borderId="8" xfId="4" applyFont="1" applyBorder="1" applyAlignment="1">
      <alignment horizontal="center"/>
    </xf>
    <xf numFmtId="0" fontId="4" fillId="0" borderId="8" xfId="4" applyFont="1" applyBorder="1" applyAlignment="1">
      <alignment horizontal="left"/>
    </xf>
    <xf numFmtId="49" fontId="10" fillId="2" borderId="0" xfId="0" applyNumberFormat="1" applyFont="1" applyFill="1"/>
    <xf numFmtId="49" fontId="14" fillId="2" borderId="0" xfId="0" applyNumberFormat="1" applyFont="1" applyFill="1" applyAlignment="1">
      <alignment horizontal="left"/>
    </xf>
    <xf numFmtId="0" fontId="4" fillId="2" borderId="8" xfId="2" applyFont="1" applyFill="1" applyBorder="1" applyAlignment="1">
      <alignment vertical="center" wrapText="1"/>
    </xf>
    <xf numFmtId="0" fontId="4" fillId="2" borderId="8" xfId="2" applyFont="1" applyFill="1" applyBorder="1" applyAlignment="1">
      <alignment vertical="top" wrapText="1"/>
    </xf>
    <xf numFmtId="0" fontId="24" fillId="2" borderId="0" xfId="0" applyFont="1" applyFill="1"/>
    <xf numFmtId="0" fontId="0" fillId="2" borderId="0" xfId="0" applyFont="1" applyFill="1"/>
    <xf numFmtId="49" fontId="10" fillId="2" borderId="0" xfId="0" applyNumberFormat="1" applyFont="1" applyFill="1" applyAlignment="1">
      <alignment horizontal="left"/>
    </xf>
    <xf numFmtId="0" fontId="16" fillId="2" borderId="8" xfId="0" applyFont="1" applyFill="1" applyBorder="1" applyAlignment="1">
      <alignment horizontal="center"/>
    </xf>
    <xf numFmtId="165" fontId="4" fillId="11" borderId="8" xfId="1" applyFont="1" applyFill="1" applyBorder="1"/>
    <xf numFmtId="0" fontId="8" fillId="2" borderId="0" xfId="0" applyFont="1" applyFill="1" applyAlignment="1">
      <alignment horizontal="left" wrapText="1"/>
    </xf>
    <xf numFmtId="0" fontId="4" fillId="2" borderId="8" xfId="2" applyFont="1" applyFill="1" applyBorder="1" applyAlignment="1">
      <alignment horizontal="left" vertical="center" wrapText="1"/>
    </xf>
    <xf numFmtId="0" fontId="20" fillId="8" borderId="1" xfId="0" applyFont="1" applyFill="1" applyBorder="1" applyAlignment="1">
      <alignment horizontal="center" vertical="center" wrapText="1"/>
    </xf>
    <xf numFmtId="0" fontId="10" fillId="12" borderId="8" xfId="0" applyFont="1" applyFill="1" applyBorder="1"/>
    <xf numFmtId="0" fontId="10" fillId="13" borderId="8" xfId="0" applyFont="1" applyFill="1" applyBorder="1"/>
    <xf numFmtId="0" fontId="10" fillId="14" borderId="8" xfId="0" applyFont="1" applyFill="1" applyBorder="1"/>
    <xf numFmtId="0" fontId="10" fillId="15" borderId="8" xfId="0" applyFont="1" applyFill="1" applyBorder="1"/>
    <xf numFmtId="0" fontId="10" fillId="16" borderId="8" xfId="0" applyFont="1" applyFill="1" applyBorder="1"/>
    <xf numFmtId="0" fontId="10" fillId="17" borderId="8" xfId="0" applyFont="1" applyFill="1" applyBorder="1"/>
    <xf numFmtId="0" fontId="4" fillId="0" borderId="8" xfId="0" quotePrefix="1" applyFont="1" applyBorder="1" applyAlignment="1">
      <alignment horizontal="left" vertical="top" wrapText="1"/>
    </xf>
    <xf numFmtId="0" fontId="4" fillId="2" borderId="8" xfId="0" applyFont="1" applyFill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/>
    <xf numFmtId="0" fontId="4" fillId="2" borderId="8" xfId="0" applyFont="1" applyFill="1" applyBorder="1" applyAlignment="1">
      <alignment horizontal="center"/>
    </xf>
    <xf numFmtId="0" fontId="4" fillId="19" borderId="8" xfId="0" applyFont="1" applyFill="1" applyBorder="1" applyAlignment="1">
      <alignment horizontal="center"/>
    </xf>
    <xf numFmtId="0" fontId="10" fillId="18" borderId="8" xfId="0" applyNumberFormat="1" applyFont="1" applyFill="1" applyBorder="1" applyAlignment="1" applyProtection="1">
      <alignment horizontal="left" vertical="center" indent="1"/>
    </xf>
    <xf numFmtId="166" fontId="4" fillId="4" borderId="8" xfId="1" applyNumberFormat="1" applyFont="1" applyFill="1" applyBorder="1"/>
    <xf numFmtId="0" fontId="20" fillId="8" borderId="8" xfId="0" applyFont="1" applyFill="1" applyBorder="1" applyAlignment="1">
      <alignment horizontal="left" vertical="center" wrapText="1"/>
    </xf>
    <xf numFmtId="0" fontId="4" fillId="19" borderId="8" xfId="0" applyFont="1" applyFill="1" applyBorder="1"/>
    <xf numFmtId="0" fontId="18" fillId="2" borderId="0" xfId="3" applyFill="1" applyAlignment="1" applyProtection="1"/>
    <xf numFmtId="0" fontId="20" fillId="8" borderId="15" xfId="0" quotePrefix="1" applyNumberFormat="1" applyFont="1" applyFill="1" applyBorder="1" applyAlignment="1" applyProtection="1">
      <alignment horizontal="center" vertical="center" wrapText="1"/>
    </xf>
    <xf numFmtId="0" fontId="10" fillId="0" borderId="16" xfId="0" applyNumberFormat="1" applyFont="1" applyBorder="1" applyAlignment="1" applyProtection="1">
      <alignment vertical="center"/>
    </xf>
    <xf numFmtId="0" fontId="10" fillId="0" borderId="16" xfId="0" applyNumberFormat="1" applyFont="1" applyBorder="1" applyAlignment="1" applyProtection="1">
      <alignment horizontal="center" vertical="center"/>
    </xf>
    <xf numFmtId="0" fontId="10" fillId="0" borderId="8" xfId="0" applyNumberFormat="1" applyFont="1" applyBorder="1" applyAlignment="1" applyProtection="1">
      <alignment vertical="center"/>
    </xf>
    <xf numFmtId="0" fontId="10" fillId="0" borderId="8" xfId="0" applyNumberFormat="1" applyFont="1" applyBorder="1" applyAlignment="1" applyProtection="1">
      <alignment horizontal="center" vertical="center"/>
    </xf>
    <xf numFmtId="167" fontId="4" fillId="10" borderId="8" xfId="1" applyNumberFormat="1" applyFont="1" applyFill="1" applyBorder="1"/>
    <xf numFmtId="167" fontId="4" fillId="4" borderId="8" xfId="1" applyNumberFormat="1" applyFont="1" applyFill="1" applyBorder="1"/>
    <xf numFmtId="4" fontId="10" fillId="0" borderId="8" xfId="0" applyNumberFormat="1" applyFont="1" applyBorder="1" applyAlignment="1" applyProtection="1">
      <alignment vertical="center"/>
    </xf>
    <xf numFmtId="0" fontId="4" fillId="0" borderId="8" xfId="5" applyFont="1" applyBorder="1" applyAlignment="1">
      <alignment horizontal="center" vertical="center"/>
    </xf>
    <xf numFmtId="0" fontId="10" fillId="0" borderId="8" xfId="0" applyNumberFormat="1" applyFont="1" applyBorder="1" applyAlignment="1" applyProtection="1">
      <alignment horizontal="center" vertical="center"/>
      <protection locked="0"/>
    </xf>
    <xf numFmtId="166" fontId="10" fillId="0" borderId="8" xfId="1" applyNumberFormat="1" applyFont="1" applyBorder="1" applyAlignment="1" applyProtection="1">
      <alignment vertical="center"/>
    </xf>
    <xf numFmtId="0" fontId="14" fillId="20" borderId="17" xfId="0" applyNumberFormat="1" applyFont="1" applyFill="1" applyBorder="1" applyAlignment="1" applyProtection="1">
      <alignment vertical="center"/>
    </xf>
    <xf numFmtId="0" fontId="10" fillId="20" borderId="8" xfId="0" applyNumberFormat="1" applyFont="1" applyFill="1" applyBorder="1" applyAlignment="1" applyProtection="1">
      <alignment vertical="center"/>
    </xf>
    <xf numFmtId="0" fontId="14" fillId="20" borderId="8" xfId="0" applyNumberFormat="1" applyFont="1" applyFill="1" applyBorder="1" applyAlignment="1" applyProtection="1">
      <alignment horizontal="right" vertical="center"/>
    </xf>
    <xf numFmtId="168" fontId="10" fillId="20" borderId="8" xfId="0" applyNumberFormat="1" applyFont="1" applyFill="1" applyBorder="1" applyAlignment="1" applyProtection="1">
      <alignment vertical="center"/>
    </xf>
    <xf numFmtId="0" fontId="10" fillId="0" borderId="18" xfId="0" applyNumberFormat="1" applyFont="1" applyBorder="1" applyAlignment="1" applyProtection="1">
      <alignment horizontal="center" vertical="center"/>
    </xf>
    <xf numFmtId="0" fontId="10" fillId="0" borderId="19" xfId="0" applyNumberFormat="1" applyFont="1" applyBorder="1" applyAlignment="1" applyProtection="1">
      <alignment horizontal="center" vertical="center"/>
    </xf>
    <xf numFmtId="0" fontId="10" fillId="0" borderId="19" xfId="0" applyNumberFormat="1" applyFont="1" applyBorder="1" applyAlignment="1" applyProtection="1">
      <alignment horizontal="centerContinuous" vertical="center"/>
    </xf>
    <xf numFmtId="0" fontId="10" fillId="0" borderId="6" xfId="0" applyNumberFormat="1" applyFont="1" applyBorder="1" applyAlignment="1" applyProtection="1">
      <alignment horizontal="right" vertical="center"/>
      <protection locked="0"/>
    </xf>
    <xf numFmtId="0" fontId="10" fillId="20" borderId="20" xfId="0" applyNumberFormat="1" applyFont="1" applyFill="1" applyBorder="1" applyAlignment="1" applyProtection="1">
      <alignment vertical="center"/>
    </xf>
    <xf numFmtId="0" fontId="10" fillId="0" borderId="20" xfId="0" applyNumberFormat="1" applyFont="1" applyBorder="1" applyAlignment="1" applyProtection="1">
      <alignment horizontal="right" vertical="center"/>
      <protection locked="0"/>
    </xf>
    <xf numFmtId="0" fontId="10" fillId="20" borderId="17" xfId="0" applyNumberFormat="1" applyFont="1" applyFill="1" applyBorder="1" applyAlignment="1" applyProtection="1">
      <alignment vertical="center"/>
    </xf>
    <xf numFmtId="0" fontId="14" fillId="20" borderId="7" xfId="0" applyNumberFormat="1" applyFont="1" applyFill="1" applyBorder="1" applyAlignment="1" applyProtection="1">
      <alignment vertical="center" wrapText="1"/>
    </xf>
    <xf numFmtId="0" fontId="14" fillId="20" borderId="20" xfId="0" applyNumberFormat="1" applyFont="1" applyFill="1" applyBorder="1" applyAlignment="1" applyProtection="1">
      <alignment vertical="center" wrapText="1"/>
    </xf>
    <xf numFmtId="0" fontId="10" fillId="0" borderId="6" xfId="0" applyNumberFormat="1" applyFont="1" applyBorder="1" applyAlignment="1" applyProtection="1">
      <alignment vertical="center"/>
      <protection locked="0"/>
    </xf>
    <xf numFmtId="0" fontId="10" fillId="0" borderId="20" xfId="0" applyNumberFormat="1" applyFont="1" applyBorder="1" applyAlignment="1" applyProtection="1">
      <alignment vertical="center"/>
      <protection locked="0"/>
    </xf>
    <xf numFmtId="0" fontId="10" fillId="20" borderId="17" xfId="0" applyNumberFormat="1" applyFont="1" applyFill="1" applyBorder="1" applyAlignment="1" applyProtection="1">
      <alignment horizontal="right" vertical="center"/>
    </xf>
    <xf numFmtId="0" fontId="14" fillId="20" borderId="7" xfId="0" applyNumberFormat="1" applyFont="1" applyFill="1" applyBorder="1" applyAlignment="1" applyProtection="1">
      <alignment horizontal="right" vertical="center" wrapText="1"/>
    </xf>
    <xf numFmtId="0" fontId="14" fillId="20" borderId="20" xfId="0" quotePrefix="1" applyNumberFormat="1" applyFont="1" applyFill="1" applyBorder="1" applyAlignment="1" applyProtection="1">
      <alignment horizontal="left" vertical="center" wrapText="1"/>
    </xf>
    <xf numFmtId="0" fontId="20" fillId="8" borderId="8" xfId="0" quotePrefix="1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Border="1" applyAlignment="1" applyProtection="1">
      <alignment horizontal="center"/>
    </xf>
    <xf numFmtId="0" fontId="10" fillId="0" borderId="8" xfId="0" applyNumberFormat="1" applyFont="1" applyBorder="1" applyAlignment="1" applyProtection="1">
      <alignment horizontal="center" vertical="top" wrapText="1"/>
    </xf>
    <xf numFmtId="0" fontId="10" fillId="0" borderId="8" xfId="0" quotePrefix="1" applyNumberFormat="1" applyFont="1" applyBorder="1" applyAlignment="1" applyProtection="1">
      <alignment horizontal="center" vertical="top" wrapText="1"/>
    </xf>
    <xf numFmtId="0" fontId="10" fillId="0" borderId="8" xfId="0" quotePrefix="1" applyNumberFormat="1" applyFont="1" applyBorder="1" applyAlignment="1" applyProtection="1">
      <alignment horizontal="left" vertical="center"/>
    </xf>
    <xf numFmtId="0" fontId="10" fillId="0" borderId="8" xfId="0" applyNumberFormat="1" applyFont="1" applyBorder="1" applyAlignment="1" applyProtection="1">
      <alignment vertical="center"/>
      <protection locked="0"/>
    </xf>
    <xf numFmtId="165" fontId="4" fillId="4" borderId="8" xfId="1" applyNumberFormat="1" applyFont="1" applyFill="1" applyBorder="1"/>
    <xf numFmtId="0" fontId="20" fillId="8" borderId="9" xfId="0" applyFont="1" applyFill="1" applyBorder="1" applyAlignment="1">
      <alignment vertical="center" wrapText="1"/>
    </xf>
    <xf numFmtId="0" fontId="4" fillId="2" borderId="8" xfId="0" applyFont="1" applyFill="1" applyBorder="1" applyAlignment="1"/>
    <xf numFmtId="165" fontId="26" fillId="9" borderId="8" xfId="1" applyFont="1" applyFill="1" applyBorder="1" applyAlignment="1">
      <alignment horizontal="center" vertical="center" wrapText="1"/>
    </xf>
    <xf numFmtId="0" fontId="16" fillId="2" borderId="8" xfId="0" applyFont="1" applyFill="1" applyBorder="1"/>
    <xf numFmtId="0" fontId="16" fillId="2" borderId="8" xfId="0" applyFont="1" applyFill="1" applyBorder="1" applyAlignment="1">
      <alignment horizontal="center" vertical="center"/>
    </xf>
    <xf numFmtId="0" fontId="4" fillId="0" borderId="8" xfId="0" quotePrefix="1" applyFont="1" applyBorder="1" applyAlignment="1">
      <alignment horizontal="justify" vertical="top" wrapText="1"/>
    </xf>
    <xf numFmtId="0" fontId="4" fillId="0" borderId="8" xfId="0" applyFont="1" applyBorder="1" applyAlignment="1">
      <alignment horizontal="justify" vertical="top" wrapText="1"/>
    </xf>
    <xf numFmtId="0" fontId="16" fillId="2" borderId="8" xfId="0" applyFont="1" applyFill="1" applyBorder="1" applyAlignment="1">
      <alignment wrapText="1"/>
    </xf>
    <xf numFmtId="0" fontId="16" fillId="2" borderId="8" xfId="0" applyFont="1" applyFill="1" applyBorder="1" applyAlignment="1">
      <alignment vertical="center"/>
    </xf>
    <xf numFmtId="0" fontId="16" fillId="2" borderId="8" xfId="0" applyFont="1" applyFill="1" applyBorder="1" applyAlignment="1">
      <alignment vertical="center" wrapText="1"/>
    </xf>
    <xf numFmtId="0" fontId="22" fillId="2" borderId="0" xfId="0" applyFont="1" applyFill="1" applyBorder="1" applyAlignment="1">
      <alignment horizontal="left" vertical="top" wrapText="1"/>
    </xf>
    <xf numFmtId="0" fontId="16" fillId="2" borderId="8" xfId="0" applyFont="1" applyFill="1" applyBorder="1" applyAlignment="1">
      <alignment horizontal="center" vertical="center" wrapText="1"/>
    </xf>
    <xf numFmtId="0" fontId="0" fillId="0" borderId="0" xfId="0" applyFont="1"/>
    <xf numFmtId="0" fontId="27" fillId="0" borderId="8" xfId="0" applyFont="1" applyBorder="1" applyAlignment="1"/>
    <xf numFmtId="169" fontId="4" fillId="4" borderId="8" xfId="1" applyNumberFormat="1" applyFont="1" applyFill="1" applyBorder="1"/>
    <xf numFmtId="0" fontId="41" fillId="0" borderId="0" xfId="7" applyFont="1" applyFill="1" applyBorder="1" applyAlignment="1" applyProtection="1">
      <alignment horizontal="left" vertical="center"/>
    </xf>
    <xf numFmtId="165" fontId="4" fillId="0" borderId="0" xfId="1" applyFont="1" applyFill="1" applyBorder="1"/>
    <xf numFmtId="0" fontId="21" fillId="0" borderId="0" xfId="7" applyFont="1" applyFill="1" applyBorder="1" applyAlignment="1" applyProtection="1">
      <alignment horizontal="center" vertical="center"/>
    </xf>
    <xf numFmtId="10" fontId="0" fillId="2" borderId="0" xfId="8" applyNumberFormat="1" applyFont="1" applyFill="1"/>
    <xf numFmtId="167" fontId="4" fillId="2" borderId="8" xfId="9" applyNumberFormat="1" applyFont="1" applyFill="1" applyBorder="1" applyAlignment="1">
      <alignment horizontal="center"/>
    </xf>
    <xf numFmtId="167" fontId="2" fillId="2" borderId="0" xfId="9" applyNumberFormat="1" applyFont="1" applyFill="1"/>
    <xf numFmtId="167" fontId="4" fillId="2" borderId="8" xfId="1" applyNumberFormat="1" applyFont="1" applyFill="1" applyBorder="1" applyAlignment="1">
      <alignment horizontal="center"/>
    </xf>
    <xf numFmtId="167" fontId="2" fillId="2" borderId="8" xfId="1" applyNumberFormat="1" applyFont="1" applyFill="1" applyBorder="1"/>
    <xf numFmtId="167" fontId="4" fillId="2" borderId="0" xfId="0" applyNumberFormat="1" applyFont="1" applyFill="1"/>
    <xf numFmtId="170" fontId="0" fillId="2" borderId="0" xfId="8" applyNumberFormat="1" applyFont="1" applyFill="1"/>
    <xf numFmtId="166" fontId="11" fillId="2" borderId="0" xfId="0" applyNumberFormat="1" applyFont="1" applyFill="1"/>
    <xf numFmtId="0" fontId="48" fillId="22" borderId="21" xfId="0" applyFont="1" applyFill="1" applyBorder="1" applyAlignment="1">
      <alignment horizontal="center" vertical="center"/>
    </xf>
    <xf numFmtId="0" fontId="1" fillId="22" borderId="22" xfId="0" applyFont="1" applyFill="1" applyBorder="1" applyAlignment="1">
      <alignment horizontal="center" vertical="center"/>
    </xf>
    <xf numFmtId="0" fontId="27" fillId="22" borderId="22" xfId="2" applyFont="1" applyFill="1" applyBorder="1" applyAlignment="1">
      <alignment horizontal="center" vertical="center" wrapText="1"/>
    </xf>
    <xf numFmtId="0" fontId="1" fillId="22" borderId="23" xfId="0" applyFont="1" applyFill="1" applyBorder="1" applyAlignment="1">
      <alignment horizontal="center" vertical="center"/>
    </xf>
    <xf numFmtId="0" fontId="49" fillId="2" borderId="8" xfId="2" applyFont="1" applyFill="1" applyBorder="1" applyAlignment="1">
      <alignment horizontal="left" vertical="center" wrapText="1"/>
    </xf>
    <xf numFmtId="0" fontId="50" fillId="22" borderId="24" xfId="0" applyFont="1" applyFill="1" applyBorder="1" applyAlignment="1">
      <alignment horizontal="center" vertical="center"/>
    </xf>
    <xf numFmtId="0" fontId="51" fillId="22" borderId="25" xfId="0" applyFont="1" applyFill="1" applyBorder="1" applyAlignment="1">
      <alignment horizontal="center" vertical="center"/>
    </xf>
    <xf numFmtId="0" fontId="51" fillId="22" borderId="25" xfId="2" applyFont="1" applyFill="1" applyBorder="1" applyAlignment="1">
      <alignment horizontal="center" vertical="center" wrapText="1"/>
    </xf>
    <xf numFmtId="0" fontId="50" fillId="22" borderId="26" xfId="0" applyFont="1" applyFill="1" applyBorder="1" applyAlignment="1">
      <alignment horizontal="center" vertical="center"/>
    </xf>
    <xf numFmtId="0" fontId="50" fillId="22" borderId="25" xfId="2" applyFont="1" applyFill="1" applyBorder="1" applyAlignment="1">
      <alignment horizontal="center" vertical="center" wrapText="1"/>
    </xf>
    <xf numFmtId="16" fontId="50" fillId="22" borderId="26" xfId="0" applyNumberFormat="1" applyFont="1" applyFill="1" applyBorder="1" applyAlignment="1">
      <alignment horizontal="center" vertical="center"/>
    </xf>
    <xf numFmtId="0" fontId="52" fillId="2" borderId="8" xfId="2" applyFont="1" applyFill="1" applyBorder="1" applyAlignment="1">
      <alignment horizontal="left" vertical="center" wrapText="1"/>
    </xf>
    <xf numFmtId="0" fontId="28" fillId="2" borderId="8" xfId="2" applyFont="1" applyFill="1" applyBorder="1" applyAlignment="1">
      <alignment horizontal="left" vertical="center" wrapText="1"/>
    </xf>
    <xf numFmtId="0" fontId="53" fillId="22" borderId="24" xfId="0" applyFont="1" applyFill="1" applyBorder="1" applyAlignment="1">
      <alignment horizontal="center" vertical="center"/>
    </xf>
    <xf numFmtId="16" fontId="53" fillId="22" borderId="26" xfId="0" applyNumberFormat="1" applyFont="1" applyFill="1" applyBorder="1" applyAlignment="1">
      <alignment horizontal="center" vertical="center"/>
    </xf>
    <xf numFmtId="165" fontId="53" fillId="9" borderId="8" xfId="1" applyFont="1" applyFill="1" applyBorder="1" applyAlignment="1">
      <alignment horizontal="center" vertical="center" wrapText="1"/>
    </xf>
    <xf numFmtId="0" fontId="53" fillId="22" borderId="25" xfId="0" applyFont="1" applyFill="1" applyBorder="1" applyAlignment="1">
      <alignment horizontal="center" vertical="center"/>
    </xf>
    <xf numFmtId="16" fontId="53" fillId="22" borderId="25" xfId="0" applyNumberFormat="1" applyFont="1" applyFill="1" applyBorder="1" applyAlignment="1">
      <alignment horizontal="center" vertical="center"/>
    </xf>
    <xf numFmtId="0" fontId="53" fillId="22" borderId="26" xfId="0" applyFont="1" applyFill="1" applyBorder="1" applyAlignment="1">
      <alignment horizontal="center" vertical="center"/>
    </xf>
    <xf numFmtId="0" fontId="53" fillId="22" borderId="27" xfId="0" applyFont="1" applyFill="1" applyBorder="1" applyAlignment="1">
      <alignment horizontal="center" vertical="center"/>
    </xf>
    <xf numFmtId="0" fontId="53" fillId="22" borderId="28" xfId="0" applyFont="1" applyFill="1" applyBorder="1" applyAlignment="1">
      <alignment horizontal="center" vertical="center"/>
    </xf>
    <xf numFmtId="16" fontId="53" fillId="22" borderId="29" xfId="0" applyNumberFormat="1" applyFont="1" applyFill="1" applyBorder="1" applyAlignment="1">
      <alignment horizontal="center" vertical="center"/>
    </xf>
    <xf numFmtId="165" fontId="4" fillId="2" borderId="8" xfId="0" applyNumberFormat="1" applyFont="1" applyFill="1" applyBorder="1"/>
    <xf numFmtId="165" fontId="46" fillId="9" borderId="8" xfId="1" applyFont="1" applyFill="1" applyBorder="1" applyAlignment="1">
      <alignment horizontal="right" vertical="center" wrapText="1"/>
    </xf>
    <xf numFmtId="165" fontId="46" fillId="2" borderId="8" xfId="1" applyFont="1" applyFill="1" applyBorder="1" applyAlignment="1">
      <alignment horizontal="right" vertical="center" wrapText="1"/>
    </xf>
    <xf numFmtId="165" fontId="4" fillId="2" borderId="8" xfId="1" applyFont="1" applyFill="1" applyBorder="1" applyAlignment="1">
      <alignment horizontal="right" vertical="center"/>
    </xf>
    <xf numFmtId="0" fontId="11" fillId="6" borderId="0" xfId="0" applyFont="1" applyFill="1" applyAlignment="1">
      <alignment horizontal="left"/>
    </xf>
    <xf numFmtId="0" fontId="6" fillId="5" borderId="0" xfId="0" applyFont="1" applyFill="1" applyAlignment="1">
      <alignment horizontal="center"/>
    </xf>
    <xf numFmtId="0" fontId="8" fillId="5" borderId="0" xfId="0" applyFont="1" applyFill="1" applyAlignment="1">
      <alignment horizontal="center"/>
    </xf>
    <xf numFmtId="0" fontId="10" fillId="2" borderId="0" xfId="0" applyFont="1" applyFill="1" applyAlignment="1">
      <alignment horizontal="left" wrapText="1"/>
    </xf>
    <xf numFmtId="0" fontId="4" fillId="2" borderId="0" xfId="0" applyFont="1" applyFill="1" applyBorder="1" applyAlignment="1">
      <alignment horizontal="left"/>
    </xf>
    <xf numFmtId="0" fontId="4" fillId="2" borderId="0" xfId="0" applyFont="1" applyFill="1" applyAlignment="1">
      <alignment horizontal="left" vertical="top" wrapText="1"/>
    </xf>
    <xf numFmtId="0" fontId="4" fillId="2" borderId="0" xfId="0" applyFont="1" applyFill="1" applyBorder="1" applyAlignment="1">
      <alignment horizontal="left" vertical="top"/>
    </xf>
    <xf numFmtId="0" fontId="14" fillId="2" borderId="2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2" borderId="8" xfId="2" applyFont="1" applyFill="1" applyBorder="1" applyAlignment="1">
      <alignment horizontal="center" vertical="center"/>
    </xf>
    <xf numFmtId="0" fontId="4" fillId="2" borderId="8" xfId="2" applyFont="1" applyFill="1" applyBorder="1" applyAlignment="1">
      <alignment horizontal="justify" vertical="center" wrapText="1"/>
    </xf>
    <xf numFmtId="0" fontId="4" fillId="0" borderId="8" xfId="0" applyFont="1" applyBorder="1" applyAlignment="1">
      <alignment horizontal="center" vertical="center" textRotation="90" wrapText="1"/>
    </xf>
    <xf numFmtId="0" fontId="4" fillId="2" borderId="8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6" fontId="4" fillId="0" borderId="8" xfId="0" applyNumberFormat="1" applyFont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/>
    </xf>
    <xf numFmtId="0" fontId="4" fillId="2" borderId="5" xfId="2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justify" vertical="top" wrapText="1"/>
    </xf>
    <xf numFmtId="0" fontId="4" fillId="2" borderId="5" xfId="2" applyFont="1" applyFill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0" fontId="4" fillId="0" borderId="5" xfId="0" applyFont="1" applyBorder="1" applyAlignment="1">
      <alignment horizontal="justify" vertical="top" wrapText="1"/>
    </xf>
    <xf numFmtId="0" fontId="4" fillId="0" borderId="6" xfId="0" applyFont="1" applyBorder="1" applyAlignment="1">
      <alignment horizontal="justify" vertical="top" wrapText="1"/>
    </xf>
    <xf numFmtId="0" fontId="10" fillId="18" borderId="8" xfId="0" applyNumberFormat="1" applyFont="1" applyFill="1" applyBorder="1" applyAlignment="1" applyProtection="1">
      <alignment horizontal="left" vertical="center"/>
    </xf>
    <xf numFmtId="0" fontId="20" fillId="8" borderId="9" xfId="0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 wrapText="1"/>
    </xf>
    <xf numFmtId="0" fontId="4" fillId="0" borderId="9" xfId="4" applyFont="1" applyBorder="1" applyAlignment="1">
      <alignment horizontal="center"/>
    </xf>
    <xf numFmtId="0" fontId="4" fillId="0" borderId="3" xfId="4" applyFont="1" applyBorder="1" applyAlignment="1">
      <alignment horizontal="center"/>
    </xf>
    <xf numFmtId="0" fontId="4" fillId="0" borderId="8" xfId="4" applyFont="1" applyBorder="1" applyAlignment="1">
      <alignment horizontal="center"/>
    </xf>
    <xf numFmtId="0" fontId="18" fillId="0" borderId="8" xfId="3" applyBorder="1" applyAlignment="1" applyProtection="1">
      <alignment horizontal="left"/>
    </xf>
    <xf numFmtId="0" fontId="4" fillId="0" borderId="8" xfId="4" applyFont="1" applyBorder="1" applyAlignment="1">
      <alignment horizontal="left"/>
    </xf>
    <xf numFmtId="0" fontId="4" fillId="0" borderId="1" xfId="4" applyFont="1" applyBorder="1" applyAlignment="1">
      <alignment vertical="center"/>
    </xf>
    <xf numFmtId="0" fontId="4" fillId="0" borderId="6" xfId="4" applyFont="1" applyBorder="1" applyAlignment="1">
      <alignment vertical="center"/>
    </xf>
    <xf numFmtId="0" fontId="4" fillId="0" borderId="8" xfId="4" applyFont="1" applyBorder="1" applyAlignment="1">
      <alignment horizontal="left" vertical="top" wrapText="1"/>
    </xf>
    <xf numFmtId="0" fontId="8" fillId="6" borderId="0" xfId="0" applyFont="1" applyFill="1" applyAlignment="1">
      <alignment horizontal="left"/>
    </xf>
    <xf numFmtId="0" fontId="11" fillId="0" borderId="8" xfId="4" applyFont="1" applyBorder="1" applyAlignment="1">
      <alignment horizontal="center"/>
    </xf>
    <xf numFmtId="0" fontId="4" fillId="0" borderId="1" xfId="4" applyFont="1" applyBorder="1" applyAlignment="1">
      <alignment horizontal="left" vertical="center"/>
    </xf>
    <xf numFmtId="0" fontId="4" fillId="0" borderId="5" xfId="4" applyFont="1" applyBorder="1" applyAlignment="1">
      <alignment horizontal="left" vertical="center"/>
    </xf>
    <xf numFmtId="0" fontId="4" fillId="0" borderId="6" xfId="4" applyFont="1" applyBorder="1" applyAlignment="1">
      <alignment horizontal="left" vertical="center"/>
    </xf>
    <xf numFmtId="0" fontId="4" fillId="0" borderId="8" xfId="4" applyFont="1" applyBorder="1" applyAlignment="1">
      <alignment horizontal="left" vertical="center"/>
    </xf>
    <xf numFmtId="0" fontId="4" fillId="0" borderId="8" xfId="4" applyFont="1" applyBorder="1" applyAlignment="1">
      <alignment horizontal="left" wrapText="1"/>
    </xf>
    <xf numFmtId="0" fontId="20" fillId="8" borderId="2" xfId="0" applyFont="1" applyFill="1" applyBorder="1" applyAlignment="1">
      <alignment horizontal="center" vertical="center" wrapText="1"/>
    </xf>
    <xf numFmtId="0" fontId="8" fillId="6" borderId="0" xfId="0" applyFont="1" applyFill="1" applyAlignment="1">
      <alignment horizontal="left" wrapText="1"/>
    </xf>
    <xf numFmtId="0" fontId="22" fillId="2" borderId="4" xfId="0" applyFont="1" applyFill="1" applyBorder="1" applyAlignment="1">
      <alignment horizontal="left" vertical="top" wrapText="1"/>
    </xf>
    <xf numFmtId="0" fontId="22" fillId="2" borderId="0" xfId="0" applyFont="1" applyFill="1" applyBorder="1" applyAlignment="1">
      <alignment horizontal="left" vertical="top" wrapText="1"/>
    </xf>
    <xf numFmtId="0" fontId="28" fillId="21" borderId="8" xfId="6" applyFont="1" applyFill="1" applyBorder="1" applyAlignment="1" applyProtection="1">
      <alignment horizontal="center" vertical="center" wrapText="1"/>
    </xf>
    <xf numFmtId="0" fontId="4" fillId="2" borderId="0" xfId="0" applyFont="1" applyFill="1" applyAlignment="1">
      <alignment horizontal="justify" vertical="top" wrapText="1"/>
    </xf>
    <xf numFmtId="0" fontId="27" fillId="0" borderId="8" xfId="0" applyFont="1" applyBorder="1" applyAlignment="1">
      <alignment horizontal="left"/>
    </xf>
    <xf numFmtId="0" fontId="20" fillId="8" borderId="5" xfId="0" applyFont="1" applyFill="1" applyBorder="1" applyAlignment="1">
      <alignment horizontal="center" vertical="center" wrapText="1"/>
    </xf>
    <xf numFmtId="0" fontId="20" fillId="8" borderId="6" xfId="0" applyFont="1" applyFill="1" applyBorder="1" applyAlignment="1">
      <alignment horizontal="center" vertical="center" wrapText="1"/>
    </xf>
    <xf numFmtId="0" fontId="27" fillId="7" borderId="8" xfId="2" applyFont="1" applyFill="1" applyBorder="1" applyAlignment="1">
      <alignment horizontal="center" vertical="center" wrapText="1"/>
    </xf>
    <xf numFmtId="0" fontId="8" fillId="6" borderId="0" xfId="0" applyFont="1" applyFill="1" applyAlignment="1">
      <alignment horizontal="center" wrapText="1"/>
    </xf>
  </cellXfs>
  <cellStyles count="27">
    <cellStyle name="Hipervínculo" xfId="3" builtinId="8"/>
    <cellStyle name="Hipervínculo 2" xfId="20"/>
    <cellStyle name="Millares" xfId="1" builtinId="3"/>
    <cellStyle name="Millares 2" xfId="17"/>
    <cellStyle name="Millares 2 2" xfId="12"/>
    <cellStyle name="Millares 2 3" xfId="22"/>
    <cellStyle name="Millares 2 4" xfId="26"/>
    <cellStyle name="Millares 2 5" xfId="24"/>
    <cellStyle name="Millares 3" xfId="15"/>
    <cellStyle name="Moneda" xfId="9" builtinId="4"/>
    <cellStyle name="Normal" xfId="0" builtinId="0"/>
    <cellStyle name="Normal 10 3" xfId="4"/>
    <cellStyle name="Normal 19" xfId="14"/>
    <cellStyle name="Normal 2" xfId="2"/>
    <cellStyle name="Normal 2 10 2" xfId="6"/>
    <cellStyle name="Normal 2 2" xfId="10"/>
    <cellStyle name="Normal 2 3" xfId="25"/>
    <cellStyle name="Normal 2 4" xfId="23"/>
    <cellStyle name="Normal 3" xfId="11"/>
    <cellStyle name="Normal 3 2" xfId="16"/>
    <cellStyle name="Normal 3 2 2" xfId="19"/>
    <cellStyle name="Normal 4" xfId="5"/>
    <cellStyle name="Normal 5 2" xfId="7"/>
    <cellStyle name="Porcentaje" xfId="8" builtinId="5"/>
    <cellStyle name="Porcentaje 2" xfId="18"/>
    <cellStyle name="Porcentaje 2 2" xfId="13"/>
    <cellStyle name="Porcentaje 2 3" xfId="21"/>
  </cellStyles>
  <dxfs count="0"/>
  <tableStyles count="0" defaultTableStyle="TableStyleMedium2" defaultPivotStyle="PivotStyleLight16"/>
  <colors>
    <mruColors>
      <color rgb="FF2E75B6"/>
      <color rgb="FFFFAD93"/>
      <color rgb="FFE9BDFF"/>
      <color rgb="FFE0A3FF"/>
      <color rgb="FFBDD7EE"/>
      <color rgb="FF00FF00"/>
      <color rgb="FFCC99FF"/>
      <color rgb="FFFF66CC"/>
      <color rgb="FFFF33CC"/>
      <color rgb="FF99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InfoBase 6B1'!D6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Emisiones GEI 6B1'!A1"/><Relationship Id="rId2" Type="http://schemas.openxmlformats.org/officeDocument/2006/relationships/hyperlink" Target="#'Prop. y Fact. de conversi&#243;n'!C7"/><Relationship Id="rId1" Type="http://schemas.openxmlformats.org/officeDocument/2006/relationships/hyperlink" Target="#'InfoBase 6B1'!E19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'InfoProc 6B1'!A1"/><Relationship Id="rId2" Type="http://schemas.openxmlformats.org/officeDocument/2006/relationships/hyperlink" Target="#'FE 6B1'!C22"/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202407</xdr:colOff>
      <xdr:row>24</xdr:row>
      <xdr:rowOff>158829</xdr:rowOff>
    </xdr:from>
    <xdr:ext cx="5131594" cy="3184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2 CuadroTexto"/>
            <xdr:cNvSpPr txBox="1"/>
          </xdr:nvSpPr>
          <xdr:spPr>
            <a:xfrm>
              <a:off x="5288757" y="3864054"/>
              <a:ext cx="5131594" cy="318480"/>
            </a:xfrm>
            <a:prstGeom prst="rect">
              <a:avLst/>
            </a:prstGeom>
            <a:noFill/>
            <a:ln>
              <a:solidFill>
                <a:schemeClr val="accent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r>
                <a:rPr lang="es-PE" sz="1400">
                  <a:latin typeface="Arial" panose="020B0604020202020204" pitchFamily="34" charset="0"/>
                  <a:cs typeface="Arial" panose="020B0604020202020204" pitchFamily="34" charset="0"/>
                </a:rPr>
                <a:t>Emisiones</a:t>
              </a:r>
              <a:r>
                <a:rPr lang="es-PE" sz="1400" baseline="0">
                  <a:latin typeface="Arial" panose="020B0604020202020204" pitchFamily="34" charset="0"/>
                  <a:cs typeface="Arial" panose="020B0604020202020204" pitchFamily="34" charset="0"/>
                </a:rPr>
                <a:t>  GEI </a:t>
              </a:r>
              <a14:m>
                <m:oMath xmlns:m="http://schemas.openxmlformats.org/officeDocument/2006/math">
                  <m:r>
                    <a:rPr lang="es-PE" sz="1400" i="1">
                      <a:latin typeface="Cambria Math"/>
                    </a:rPr>
                    <m:t>=</m:t>
                  </m:r>
                  <m:r>
                    <a:rPr lang="es-PE" sz="1400" i="1">
                      <a:latin typeface="Cambria Math" panose="02040503050406030204" pitchFamily="18" charset="0"/>
                    </a:rPr>
                    <m:t>𝑁</m:t>
                  </m:r>
                  <m:r>
                    <a:rPr lang="es-PE" sz="1400" b="0" i="1">
                      <a:latin typeface="Cambria Math" panose="02040503050406030204" pitchFamily="18" charset="0"/>
                    </a:rPr>
                    <m:t>𝑖𝑣𝑒𝑙</m:t>
                  </m:r>
                  <m:r>
                    <a:rPr lang="es-PE" sz="1400" b="0" i="1">
                      <a:latin typeface="Cambria Math" panose="02040503050406030204" pitchFamily="18" charset="0"/>
                    </a:rPr>
                    <m:t> </m:t>
                  </m:r>
                  <m:r>
                    <a:rPr lang="es-PE" sz="1400" b="0" i="1">
                      <a:latin typeface="Cambria Math" panose="02040503050406030204" pitchFamily="18" charset="0"/>
                    </a:rPr>
                    <m:t>𝑑𝑒</m:t>
                  </m:r>
                  <m:r>
                    <a:rPr lang="es-PE" sz="1400" b="0" i="1">
                      <a:latin typeface="Cambria Math" panose="02040503050406030204" pitchFamily="18" charset="0"/>
                    </a:rPr>
                    <m:t> </m:t>
                  </m:r>
                  <m:r>
                    <a:rPr lang="es-PE" sz="1400" b="0" i="1">
                      <a:latin typeface="Cambria Math" panose="02040503050406030204" pitchFamily="18" charset="0"/>
                    </a:rPr>
                    <m:t>𝐴𝑐𝑡𝑖𝑣𝑖𝑑𝑎𝑑</m:t>
                  </m:r>
                  <m:r>
                    <a:rPr lang="es-PE" sz="1400" b="0" i="1">
                      <a:latin typeface="Cambria Math" panose="02040503050406030204" pitchFamily="18" charset="0"/>
                    </a:rPr>
                    <m:t> </m:t>
                  </m:r>
                  <m:r>
                    <a:rPr lang="es-PE" sz="1400" b="0" i="1">
                      <a:latin typeface="Cambria Math" panose="02040503050406030204" pitchFamily="18" charset="0"/>
                    </a:rPr>
                    <m:t>𝑥</m:t>
                  </m:r>
                  <m:r>
                    <a:rPr lang="es-PE" sz="1400" b="0" i="1">
                      <a:latin typeface="Cambria Math" panose="02040503050406030204" pitchFamily="18" charset="0"/>
                    </a:rPr>
                    <m:t> </m:t>
                  </m:r>
                  <m:r>
                    <a:rPr lang="es-PE" sz="1400" b="0" i="1">
                      <a:latin typeface="Cambria Math" panose="02040503050406030204" pitchFamily="18" charset="0"/>
                    </a:rPr>
                    <m:t>𝐹𝑎𝑐𝑡𝑜𝑟</m:t>
                  </m:r>
                  <m:r>
                    <a:rPr lang="es-PE" sz="1400" b="0" i="1">
                      <a:latin typeface="Cambria Math" panose="02040503050406030204" pitchFamily="18" charset="0"/>
                    </a:rPr>
                    <m:t> </m:t>
                  </m:r>
                  <m:r>
                    <a:rPr lang="es-PE" sz="1400" b="0" i="1">
                      <a:latin typeface="Cambria Math" panose="02040503050406030204" pitchFamily="18" charset="0"/>
                    </a:rPr>
                    <m:t>𝑑𝑒</m:t>
                  </m:r>
                  <m:r>
                    <a:rPr lang="es-PE" sz="1400" b="0" i="1">
                      <a:latin typeface="Cambria Math" panose="02040503050406030204" pitchFamily="18" charset="0"/>
                    </a:rPr>
                    <m:t> </m:t>
                  </m:r>
                  <m:r>
                    <a:rPr lang="es-PE" sz="1400" b="0" i="1">
                      <a:latin typeface="Cambria Math" panose="02040503050406030204" pitchFamily="18" charset="0"/>
                    </a:rPr>
                    <m:t>𝐸𝑚𝑖𝑠𝑖</m:t>
                  </m:r>
                  <m:r>
                    <m:rPr>
                      <m:sty m:val="p"/>
                    </m:rPr>
                    <a:rPr lang="es-PE" sz="1400" b="0" i="1">
                      <a:latin typeface="Cambria Math" panose="02040503050406030204" pitchFamily="18" charset="0"/>
                    </a:rPr>
                    <m:t>o</m:t>
                  </m:r>
                  <m:r>
                    <a:rPr lang="es-PE" sz="1400" b="0" i="1">
                      <a:latin typeface="Cambria Math" panose="02040503050406030204" pitchFamily="18" charset="0"/>
                    </a:rPr>
                    <m:t>𝑛</m:t>
                  </m:r>
                </m:oMath>
              </a14:m>
              <a:endParaRPr lang="es-PE" sz="1400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mc:Choice>
      <mc:Fallback xmlns="">
        <xdr:sp macro="" textlink="">
          <xdr:nvSpPr>
            <xdr:cNvPr id="2" name="2 CuadroTexto"/>
            <xdr:cNvSpPr txBox="1"/>
          </xdr:nvSpPr>
          <xdr:spPr>
            <a:xfrm>
              <a:off x="5288757" y="3864054"/>
              <a:ext cx="5131594" cy="318480"/>
            </a:xfrm>
            <a:prstGeom prst="rect">
              <a:avLst/>
            </a:prstGeom>
            <a:noFill/>
            <a:ln>
              <a:solidFill>
                <a:schemeClr val="accent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r>
                <a:rPr lang="es-PE" sz="1400">
                  <a:latin typeface="Arial" panose="020B0604020202020204" pitchFamily="34" charset="0"/>
                  <a:cs typeface="Arial" panose="020B0604020202020204" pitchFamily="34" charset="0"/>
                </a:rPr>
                <a:t>Emisiones</a:t>
              </a:r>
              <a:r>
                <a:rPr lang="es-PE" sz="1400" baseline="0">
                  <a:latin typeface="Arial" panose="020B0604020202020204" pitchFamily="34" charset="0"/>
                  <a:cs typeface="Arial" panose="020B0604020202020204" pitchFamily="34" charset="0"/>
                </a:rPr>
                <a:t>  GEI </a:t>
              </a:r>
              <a:r>
                <a:rPr lang="es-PE" sz="1400" i="0">
                  <a:latin typeface="Cambria Math"/>
                </a:rPr>
                <a:t>=</a:t>
              </a:r>
              <a:r>
                <a:rPr lang="es-PE" sz="1400" i="0">
                  <a:latin typeface="Cambria Math" panose="02040503050406030204" pitchFamily="18" charset="0"/>
                </a:rPr>
                <a:t>𝑁</a:t>
              </a:r>
              <a:r>
                <a:rPr lang="es-PE" sz="1400" b="0" i="0">
                  <a:latin typeface="Cambria Math" panose="02040503050406030204" pitchFamily="18" charset="0"/>
                </a:rPr>
                <a:t>𝑖𝑣𝑒𝑙 𝑑𝑒 𝐴𝑐𝑡𝑖𝑣𝑖𝑑𝑎𝑑 𝑥 𝐹𝑎𝑐𝑡𝑜𝑟 𝑑𝑒 𝐸𝑚𝑖𝑠𝑖o𝑛</a:t>
              </a:r>
              <a:endParaRPr lang="es-PE" sz="1400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mc:Fallback>
    </mc:AlternateContent>
    <xdr:clientData/>
  </xdr:oneCellAnchor>
  <xdr:twoCellAnchor>
    <xdr:from>
      <xdr:col>14</xdr:col>
      <xdr:colOff>723900</xdr:colOff>
      <xdr:row>20</xdr:row>
      <xdr:rowOff>38100</xdr:rowOff>
    </xdr:from>
    <xdr:to>
      <xdr:col>17</xdr:col>
      <xdr:colOff>38100</xdr:colOff>
      <xdr:row>26</xdr:row>
      <xdr:rowOff>180975</xdr:rowOff>
    </xdr:to>
    <xdr:grpSp>
      <xdr:nvGrpSpPr>
        <xdr:cNvPr id="5" name="Grupo 4"/>
        <xdr:cNvGrpSpPr/>
      </xdr:nvGrpSpPr>
      <xdr:grpSpPr>
        <a:xfrm>
          <a:off x="11144250" y="3933825"/>
          <a:ext cx="1600200" cy="1285875"/>
          <a:chOff x="12211050" y="4171950"/>
          <a:chExt cx="1562100" cy="1257300"/>
        </a:xfrm>
      </xdr:grpSpPr>
      <xdr:sp macro="" textlink="">
        <xdr:nvSpPr>
          <xdr:cNvPr id="6" name="Disco magnético 5"/>
          <xdr:cNvSpPr/>
        </xdr:nvSpPr>
        <xdr:spPr>
          <a:xfrm>
            <a:off x="12211050" y="4857750"/>
            <a:ext cx="1562100" cy="571500"/>
          </a:xfrm>
          <a:prstGeom prst="flowChartMagneticDisk">
            <a:avLst/>
          </a:prstGeom>
          <a:solidFill>
            <a:srgbClr val="990099"/>
          </a:solidFill>
          <a:ln>
            <a:solidFill>
              <a:schemeClr val="tx1">
                <a:lumMod val="95000"/>
                <a:lumOff val="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PE" sz="1100" b="1">
                <a:solidFill>
                  <a:schemeClr val="tx1"/>
                </a:solidFill>
              </a:rPr>
              <a:t>Nivel</a:t>
            </a:r>
            <a:r>
              <a:rPr lang="es-PE" sz="1100" b="1" baseline="0">
                <a:solidFill>
                  <a:schemeClr val="tx1"/>
                </a:solidFill>
              </a:rPr>
              <a:t> 1</a:t>
            </a:r>
            <a:endParaRPr lang="es-PE" sz="1100" b="1">
              <a:solidFill>
                <a:schemeClr val="tx1"/>
              </a:solidFill>
            </a:endParaRPr>
          </a:p>
        </xdr:txBody>
      </xdr:sp>
      <xdr:sp macro="" textlink="">
        <xdr:nvSpPr>
          <xdr:cNvPr id="7" name="Disco magnético 6"/>
          <xdr:cNvSpPr/>
        </xdr:nvSpPr>
        <xdr:spPr>
          <a:xfrm>
            <a:off x="12430125" y="4524375"/>
            <a:ext cx="1116000" cy="468000"/>
          </a:xfrm>
          <a:prstGeom prst="flowChartMagneticDisk">
            <a:avLst/>
          </a:prstGeom>
          <a:solidFill>
            <a:srgbClr val="CC3399"/>
          </a:solidFill>
          <a:ln>
            <a:solidFill>
              <a:schemeClr val="tx1">
                <a:lumMod val="95000"/>
                <a:lumOff val="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PE" sz="1100" b="1">
                <a:solidFill>
                  <a:schemeClr val="tx1"/>
                </a:solidFill>
              </a:rPr>
              <a:t>Nivel</a:t>
            </a:r>
            <a:r>
              <a:rPr lang="es-PE" sz="1100" b="1" baseline="0">
                <a:solidFill>
                  <a:schemeClr val="tx1"/>
                </a:solidFill>
              </a:rPr>
              <a:t> 2</a:t>
            </a:r>
            <a:endParaRPr lang="es-PE" sz="1100" b="1">
              <a:solidFill>
                <a:schemeClr val="tx1"/>
              </a:solidFill>
            </a:endParaRPr>
          </a:p>
        </xdr:txBody>
      </xdr:sp>
      <xdr:sp macro="" textlink="">
        <xdr:nvSpPr>
          <xdr:cNvPr id="8" name="Disco magnético 7"/>
          <xdr:cNvSpPr/>
        </xdr:nvSpPr>
        <xdr:spPr>
          <a:xfrm>
            <a:off x="12592050" y="4171950"/>
            <a:ext cx="756000" cy="468000"/>
          </a:xfrm>
          <a:prstGeom prst="flowChartMagneticDisk">
            <a:avLst/>
          </a:prstGeom>
          <a:solidFill>
            <a:srgbClr val="CC99FF"/>
          </a:solidFill>
          <a:ln>
            <a:solidFill>
              <a:schemeClr val="tx1">
                <a:lumMod val="95000"/>
                <a:lumOff val="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PE" sz="1100" b="1">
                <a:solidFill>
                  <a:schemeClr val="tx1"/>
                </a:solidFill>
              </a:rPr>
              <a:t>Nivel</a:t>
            </a:r>
            <a:r>
              <a:rPr lang="es-PE" sz="1100" b="1" baseline="0">
                <a:solidFill>
                  <a:schemeClr val="tx1"/>
                </a:solidFill>
              </a:rPr>
              <a:t> 3</a:t>
            </a:r>
            <a:endParaRPr lang="es-PE" sz="1100" b="1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1</xdr:col>
      <xdr:colOff>180975</xdr:colOff>
      <xdr:row>47</xdr:row>
      <xdr:rowOff>152400</xdr:rowOff>
    </xdr:from>
    <xdr:to>
      <xdr:col>2</xdr:col>
      <xdr:colOff>743700</xdr:colOff>
      <xdr:row>52</xdr:row>
      <xdr:rowOff>63900</xdr:rowOff>
    </xdr:to>
    <xdr:sp macro="" textlink="">
      <xdr:nvSpPr>
        <xdr:cNvPr id="9" name="4 Esquina doblada"/>
        <xdr:cNvSpPr/>
      </xdr:nvSpPr>
      <xdr:spPr>
        <a:xfrm>
          <a:off x="400050" y="8048625"/>
          <a:ext cx="1620000" cy="864000"/>
        </a:xfrm>
        <a:prstGeom prst="foldedCorner">
          <a:avLst/>
        </a:prstGeom>
        <a:solidFill>
          <a:schemeClr val="accent1">
            <a:lumMod val="40000"/>
            <a:lumOff val="60000"/>
          </a:schemeClr>
        </a:solidFill>
        <a:ln w="3175"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9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Hojas de información base </a:t>
          </a:r>
        </a:p>
        <a:p>
          <a:pPr algn="l"/>
          <a:r>
            <a:rPr lang="en-GB" sz="9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(</a:t>
          </a:r>
          <a:r>
            <a:rPr lang="en-GB" sz="9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infoBase...</a:t>
          </a:r>
          <a:r>
            <a:rPr lang="en-GB" sz="9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)</a:t>
          </a:r>
        </a:p>
      </xdr:txBody>
    </xdr:sp>
    <xdr:clientData/>
  </xdr:twoCellAnchor>
  <xdr:twoCellAnchor>
    <xdr:from>
      <xdr:col>4</xdr:col>
      <xdr:colOff>85723</xdr:colOff>
      <xdr:row>47</xdr:row>
      <xdr:rowOff>142876</xdr:rowOff>
    </xdr:from>
    <xdr:to>
      <xdr:col>6</xdr:col>
      <xdr:colOff>181723</xdr:colOff>
      <xdr:row>52</xdr:row>
      <xdr:rowOff>54376</xdr:rowOff>
    </xdr:to>
    <xdr:sp macro="" textlink="">
      <xdr:nvSpPr>
        <xdr:cNvPr id="10" name="9 Esquina doblada"/>
        <xdr:cNvSpPr/>
      </xdr:nvSpPr>
      <xdr:spPr>
        <a:xfrm>
          <a:off x="2886073" y="8229601"/>
          <a:ext cx="1620000" cy="864000"/>
        </a:xfrm>
        <a:prstGeom prst="foldedCorner">
          <a:avLst/>
        </a:prstGeom>
        <a:solidFill>
          <a:schemeClr val="accent1">
            <a:lumMod val="75000"/>
          </a:schemeClr>
        </a:solidFill>
        <a:ln w="3175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just"/>
          <a:r>
            <a:rPr lang="en-GB" sz="900">
              <a:latin typeface="Arial" panose="020B0604020202020204" pitchFamily="34" charset="0"/>
              <a:cs typeface="Arial" panose="020B0604020202020204" pitchFamily="34" charset="0"/>
            </a:rPr>
            <a:t>Hojas de información procesada (i</a:t>
          </a:r>
          <a:r>
            <a:rPr lang="en-GB" sz="900" b="1">
              <a:latin typeface="Arial" panose="020B0604020202020204" pitchFamily="34" charset="0"/>
              <a:cs typeface="Arial" panose="020B0604020202020204" pitchFamily="34" charset="0"/>
            </a:rPr>
            <a:t>nfoProc...</a:t>
          </a:r>
          <a:r>
            <a:rPr lang="en-GB" sz="900">
              <a:latin typeface="Arial" panose="020B0604020202020204" pitchFamily="34" charset="0"/>
              <a:cs typeface="Arial" panose="020B0604020202020204" pitchFamily="34" charset="0"/>
            </a:rPr>
            <a:t>)</a:t>
          </a:r>
        </a:p>
      </xdr:txBody>
    </xdr:sp>
    <xdr:clientData/>
  </xdr:twoCellAnchor>
  <xdr:twoCellAnchor>
    <xdr:from>
      <xdr:col>4</xdr:col>
      <xdr:colOff>95249</xdr:colOff>
      <xdr:row>59</xdr:row>
      <xdr:rowOff>9523</xdr:rowOff>
    </xdr:from>
    <xdr:to>
      <xdr:col>6</xdr:col>
      <xdr:colOff>191249</xdr:colOff>
      <xdr:row>63</xdr:row>
      <xdr:rowOff>111523</xdr:rowOff>
    </xdr:to>
    <xdr:sp macro="" textlink="">
      <xdr:nvSpPr>
        <xdr:cNvPr id="11" name="11 Esquina doblada"/>
        <xdr:cNvSpPr/>
      </xdr:nvSpPr>
      <xdr:spPr>
        <a:xfrm>
          <a:off x="2895599" y="10382248"/>
          <a:ext cx="1620000" cy="864000"/>
        </a:xfrm>
        <a:prstGeom prst="foldedCorner">
          <a:avLst/>
        </a:prstGeom>
        <a:solidFill>
          <a:srgbClr val="548235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9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Hojas de propiedades,</a:t>
          </a:r>
          <a:r>
            <a:rPr lang="en-GB" sz="9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factores de conversión </a:t>
          </a:r>
          <a:r>
            <a:rPr lang="en-GB" sz="9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de emisión de GEI</a:t>
          </a:r>
        </a:p>
      </xdr:txBody>
    </xdr:sp>
    <xdr:clientData/>
  </xdr:twoCellAnchor>
  <xdr:twoCellAnchor>
    <xdr:from>
      <xdr:col>8</xdr:col>
      <xdr:colOff>133350</xdr:colOff>
      <xdr:row>53</xdr:row>
      <xdr:rowOff>104776</xdr:rowOff>
    </xdr:from>
    <xdr:to>
      <xdr:col>10</xdr:col>
      <xdr:colOff>229350</xdr:colOff>
      <xdr:row>58</xdr:row>
      <xdr:rowOff>16276</xdr:rowOff>
    </xdr:to>
    <xdr:sp macro="" textlink="">
      <xdr:nvSpPr>
        <xdr:cNvPr id="12" name="12 Esquina doblada"/>
        <xdr:cNvSpPr/>
      </xdr:nvSpPr>
      <xdr:spPr>
        <a:xfrm>
          <a:off x="5981700" y="9334501"/>
          <a:ext cx="1620000" cy="864000"/>
        </a:xfrm>
        <a:prstGeom prst="foldedCorner">
          <a:avLst/>
        </a:prstGeom>
        <a:solidFill>
          <a:srgbClr val="D9D9D9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9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Hojas de cálculo de emisiones de GEI</a:t>
          </a:r>
          <a:r>
            <a:rPr lang="en-GB" sz="9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(GL 2006)</a:t>
          </a:r>
          <a:endParaRPr lang="en-GB" sz="9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181723</xdr:colOff>
      <xdr:row>50</xdr:row>
      <xdr:rowOff>3376</xdr:rowOff>
    </xdr:from>
    <xdr:to>
      <xdr:col>8</xdr:col>
      <xdr:colOff>133350</xdr:colOff>
      <xdr:row>55</xdr:row>
      <xdr:rowOff>155776</xdr:rowOff>
    </xdr:to>
    <xdr:cxnSp macro="">
      <xdr:nvCxnSpPr>
        <xdr:cNvPr id="14" name="17 Conector angular"/>
        <xdr:cNvCxnSpPr>
          <a:stCxn id="10" idx="3"/>
          <a:endCxn id="12" idx="1"/>
        </xdr:cNvCxnSpPr>
      </xdr:nvCxnSpPr>
      <xdr:spPr>
        <a:xfrm>
          <a:off x="4506073" y="8661601"/>
          <a:ext cx="1475627" cy="1104900"/>
        </a:xfrm>
        <a:prstGeom prst="bentConnector3">
          <a:avLst>
            <a:gd name="adj1" fmla="val 50000"/>
          </a:avLst>
        </a:prstGeom>
        <a:ln w="19050">
          <a:solidFill>
            <a:sysClr val="windowText" lastClr="000000"/>
          </a:solidFill>
          <a:tailEnd type="triangle" w="sm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191249</xdr:colOff>
      <xdr:row>55</xdr:row>
      <xdr:rowOff>155776</xdr:rowOff>
    </xdr:from>
    <xdr:to>
      <xdr:col>8</xdr:col>
      <xdr:colOff>133350</xdr:colOff>
      <xdr:row>61</xdr:row>
      <xdr:rowOff>60523</xdr:rowOff>
    </xdr:to>
    <xdr:cxnSp macro="">
      <xdr:nvCxnSpPr>
        <xdr:cNvPr id="15" name="18 Conector angular"/>
        <xdr:cNvCxnSpPr>
          <a:stCxn id="11" idx="3"/>
          <a:endCxn id="12" idx="1"/>
        </xdr:cNvCxnSpPr>
      </xdr:nvCxnSpPr>
      <xdr:spPr>
        <a:xfrm flipV="1">
          <a:off x="4515599" y="9766501"/>
          <a:ext cx="1466101" cy="1047747"/>
        </a:xfrm>
        <a:prstGeom prst="bentConnector3">
          <a:avLst>
            <a:gd name="adj1" fmla="val 50000"/>
          </a:avLst>
        </a:prstGeom>
        <a:ln w="19050">
          <a:solidFill>
            <a:sysClr val="windowText" lastClr="000000"/>
          </a:solidFill>
          <a:tailEnd type="triangle" w="sm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638174</xdr:colOff>
      <xdr:row>53</xdr:row>
      <xdr:rowOff>104775</xdr:rowOff>
    </xdr:from>
    <xdr:to>
      <xdr:col>12</xdr:col>
      <xdr:colOff>734174</xdr:colOff>
      <xdr:row>58</xdr:row>
      <xdr:rowOff>16275</xdr:rowOff>
    </xdr:to>
    <xdr:sp macro="" textlink="">
      <xdr:nvSpPr>
        <xdr:cNvPr id="16" name="22 Esquina doblada"/>
        <xdr:cNvSpPr/>
      </xdr:nvSpPr>
      <xdr:spPr>
        <a:xfrm>
          <a:off x="8010524" y="9334500"/>
          <a:ext cx="1620000" cy="864000"/>
        </a:xfrm>
        <a:prstGeom prst="foldedCorner">
          <a:avLst/>
        </a:prstGeom>
        <a:solidFill>
          <a:srgbClr val="BFBFBF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just"/>
          <a:r>
            <a:rPr lang="en-GB" sz="9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Hojas de resultados (GL2006) y resúmenes</a:t>
          </a:r>
          <a:r>
            <a:rPr lang="en-GB" sz="9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(para las Comunicaciones Nacionales en Perú)</a:t>
          </a:r>
          <a:endParaRPr lang="en-GB" sz="9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180975</xdr:colOff>
      <xdr:row>52</xdr:row>
      <xdr:rowOff>180974</xdr:rowOff>
    </xdr:from>
    <xdr:to>
      <xdr:col>2</xdr:col>
      <xdr:colOff>743700</xdr:colOff>
      <xdr:row>57</xdr:row>
      <xdr:rowOff>92474</xdr:rowOff>
    </xdr:to>
    <xdr:sp macro="" textlink="">
      <xdr:nvSpPr>
        <xdr:cNvPr id="17" name="24 CuadroTexto"/>
        <xdr:cNvSpPr txBox="1"/>
      </xdr:nvSpPr>
      <xdr:spPr>
        <a:xfrm>
          <a:off x="400050" y="9029699"/>
          <a:ext cx="1620000" cy="864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800" i="1">
              <a:solidFill>
                <a:schemeClr val="tx1">
                  <a:lumMod val="50000"/>
                  <a:lumOff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Información original</a:t>
          </a:r>
          <a:r>
            <a:rPr lang="en-GB" sz="800" i="1" baseline="0">
              <a:solidFill>
                <a:schemeClr val="tx1">
                  <a:lumMod val="50000"/>
                  <a:lumOff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, tal cual es entregada por la fuente.</a:t>
          </a:r>
        </a:p>
      </xdr:txBody>
    </xdr:sp>
    <xdr:clientData/>
  </xdr:twoCellAnchor>
  <xdr:twoCellAnchor>
    <xdr:from>
      <xdr:col>4</xdr:col>
      <xdr:colOff>95250</xdr:colOff>
      <xdr:row>52</xdr:row>
      <xdr:rowOff>161923</xdr:rowOff>
    </xdr:from>
    <xdr:to>
      <xdr:col>6</xdr:col>
      <xdr:colOff>191250</xdr:colOff>
      <xdr:row>57</xdr:row>
      <xdr:rowOff>73423</xdr:rowOff>
    </xdr:to>
    <xdr:sp macro="" textlink="">
      <xdr:nvSpPr>
        <xdr:cNvPr id="18" name="25 CuadroTexto"/>
        <xdr:cNvSpPr txBox="1"/>
      </xdr:nvSpPr>
      <xdr:spPr>
        <a:xfrm>
          <a:off x="2895600" y="9201148"/>
          <a:ext cx="1620000" cy="864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n-GB" sz="800" i="1">
              <a:solidFill>
                <a:schemeClr val="tx1">
                  <a:lumMod val="50000"/>
                  <a:lumOff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Información original </a:t>
          </a:r>
          <a:r>
            <a:rPr lang="en-GB" sz="800" i="1" baseline="0">
              <a:solidFill>
                <a:schemeClr val="tx1">
                  <a:lumMod val="50000"/>
                  <a:lumOff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procesada, para se usada en el inventario de GEI  del sector.</a:t>
          </a:r>
        </a:p>
      </xdr:txBody>
    </xdr:sp>
    <xdr:clientData/>
  </xdr:twoCellAnchor>
  <xdr:twoCellAnchor>
    <xdr:from>
      <xdr:col>4</xdr:col>
      <xdr:colOff>95250</xdr:colOff>
      <xdr:row>64</xdr:row>
      <xdr:rowOff>38101</xdr:rowOff>
    </xdr:from>
    <xdr:to>
      <xdr:col>6</xdr:col>
      <xdr:colOff>191250</xdr:colOff>
      <xdr:row>68</xdr:row>
      <xdr:rowOff>140101</xdr:rowOff>
    </xdr:to>
    <xdr:sp macro="" textlink="">
      <xdr:nvSpPr>
        <xdr:cNvPr id="19" name="27 CuadroTexto"/>
        <xdr:cNvSpPr txBox="1"/>
      </xdr:nvSpPr>
      <xdr:spPr>
        <a:xfrm>
          <a:off x="2895600" y="11363326"/>
          <a:ext cx="1620000" cy="864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n-GB" sz="800" i="1">
              <a:solidFill>
                <a:schemeClr val="tx1">
                  <a:lumMod val="50000"/>
                  <a:lumOff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Datos de propiedades de datos vinculados al sector, constantes</a:t>
          </a:r>
          <a:r>
            <a:rPr lang="en-GB" sz="800" i="1" baseline="0">
              <a:solidFill>
                <a:schemeClr val="tx1">
                  <a:lumMod val="50000"/>
                  <a:lumOff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de conversión y factores de emisión por fuente.</a:t>
          </a:r>
        </a:p>
      </xdr:txBody>
    </xdr:sp>
    <xdr:clientData/>
  </xdr:twoCellAnchor>
  <xdr:twoCellAnchor>
    <xdr:from>
      <xdr:col>8</xdr:col>
      <xdr:colOff>133349</xdr:colOff>
      <xdr:row>58</xdr:row>
      <xdr:rowOff>123824</xdr:rowOff>
    </xdr:from>
    <xdr:to>
      <xdr:col>10</xdr:col>
      <xdr:colOff>229349</xdr:colOff>
      <xdr:row>63</xdr:row>
      <xdr:rowOff>35324</xdr:rowOff>
    </xdr:to>
    <xdr:sp macro="" textlink="">
      <xdr:nvSpPr>
        <xdr:cNvPr id="20" name="28 CuadroTexto"/>
        <xdr:cNvSpPr txBox="1"/>
      </xdr:nvSpPr>
      <xdr:spPr>
        <a:xfrm>
          <a:off x="5981699" y="10306049"/>
          <a:ext cx="1620000" cy="864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n-GB" sz="800" i="1">
              <a:solidFill>
                <a:schemeClr val="tx1">
                  <a:lumMod val="50000"/>
                  <a:lumOff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Formatos de cálculo</a:t>
          </a:r>
          <a:r>
            <a:rPr lang="en-GB" sz="800" i="1" baseline="0">
              <a:solidFill>
                <a:schemeClr val="tx1">
                  <a:lumMod val="50000"/>
                  <a:lumOff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, según las Directrices 1996 del IPCC para inventarios nacionales de GEI (GL2006)</a:t>
          </a:r>
        </a:p>
      </xdr:txBody>
    </xdr:sp>
    <xdr:clientData/>
  </xdr:twoCellAnchor>
  <xdr:twoCellAnchor>
    <xdr:from>
      <xdr:col>10</xdr:col>
      <xdr:colOff>638175</xdr:colOff>
      <xdr:row>58</xdr:row>
      <xdr:rowOff>123825</xdr:rowOff>
    </xdr:from>
    <xdr:to>
      <xdr:col>12</xdr:col>
      <xdr:colOff>734175</xdr:colOff>
      <xdr:row>63</xdr:row>
      <xdr:rowOff>35325</xdr:rowOff>
    </xdr:to>
    <xdr:sp macro="" textlink="">
      <xdr:nvSpPr>
        <xdr:cNvPr id="21" name="29 CuadroTexto"/>
        <xdr:cNvSpPr txBox="1"/>
      </xdr:nvSpPr>
      <xdr:spPr>
        <a:xfrm>
          <a:off x="8010525" y="10306050"/>
          <a:ext cx="1620000" cy="864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n-GB" sz="800" i="1">
              <a:solidFill>
                <a:schemeClr val="tx1">
                  <a:lumMod val="50000"/>
                  <a:lumOff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Presenta dos versiones:</a:t>
          </a:r>
        </a:p>
        <a:p>
          <a:pPr algn="just"/>
          <a:r>
            <a:rPr lang="en-GB" sz="800" i="1" baseline="0">
              <a:solidFill>
                <a:schemeClr val="tx1">
                  <a:lumMod val="50000"/>
                  <a:lumOff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- Hoja de resultados, según formato GL2006.</a:t>
          </a:r>
        </a:p>
        <a:p>
          <a:pPr algn="just"/>
          <a:r>
            <a:rPr lang="en-GB" sz="800" i="1" baseline="0">
              <a:solidFill>
                <a:schemeClr val="tx1">
                  <a:lumMod val="50000"/>
                  <a:lumOff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- Hojas resumen de resultados, para comunicaciones nacionales y del sector.</a:t>
          </a:r>
        </a:p>
      </xdr:txBody>
    </xdr:sp>
    <xdr:clientData/>
  </xdr:twoCellAnchor>
  <xdr:twoCellAnchor>
    <xdr:from>
      <xdr:col>1</xdr:col>
      <xdr:colOff>133350</xdr:colOff>
      <xdr:row>59</xdr:row>
      <xdr:rowOff>9524</xdr:rowOff>
    </xdr:from>
    <xdr:to>
      <xdr:col>2</xdr:col>
      <xdr:colOff>696075</xdr:colOff>
      <xdr:row>63</xdr:row>
      <xdr:rowOff>111524</xdr:rowOff>
    </xdr:to>
    <xdr:sp macro="" textlink="">
      <xdr:nvSpPr>
        <xdr:cNvPr id="22" name="23 Esquina doblada"/>
        <xdr:cNvSpPr/>
      </xdr:nvSpPr>
      <xdr:spPr>
        <a:xfrm>
          <a:off x="352425" y="10382249"/>
          <a:ext cx="1620000" cy="864000"/>
        </a:xfrm>
        <a:prstGeom prst="foldedCorner">
          <a:avLst/>
        </a:prstGeom>
        <a:solidFill>
          <a:schemeClr val="accent2">
            <a:lumMod val="40000"/>
            <a:lumOff val="6000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r>
            <a:rPr lang="en-GB" sz="9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Hoja de Características</a:t>
          </a:r>
          <a:r>
            <a:rPr lang="en-GB" sz="9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de datos. </a:t>
          </a:r>
        </a:p>
      </xdr:txBody>
    </xdr:sp>
    <xdr:clientData/>
  </xdr:twoCellAnchor>
  <xdr:twoCellAnchor>
    <xdr:from>
      <xdr:col>1</xdr:col>
      <xdr:colOff>133349</xdr:colOff>
      <xdr:row>50</xdr:row>
      <xdr:rowOff>12900</xdr:rowOff>
    </xdr:from>
    <xdr:to>
      <xdr:col>1</xdr:col>
      <xdr:colOff>180974</xdr:colOff>
      <xdr:row>61</xdr:row>
      <xdr:rowOff>60524</xdr:rowOff>
    </xdr:to>
    <xdr:cxnSp macro="">
      <xdr:nvCxnSpPr>
        <xdr:cNvPr id="23" name="26 Conector angular"/>
        <xdr:cNvCxnSpPr>
          <a:stCxn id="22" idx="1"/>
          <a:endCxn id="9" idx="1"/>
        </xdr:cNvCxnSpPr>
      </xdr:nvCxnSpPr>
      <xdr:spPr>
        <a:xfrm rot="10800000" flipH="1">
          <a:off x="352424" y="8480625"/>
          <a:ext cx="47625" cy="2143124"/>
        </a:xfrm>
        <a:prstGeom prst="bentConnector3">
          <a:avLst>
            <a:gd name="adj1" fmla="val -480000"/>
          </a:avLst>
        </a:prstGeom>
        <a:ln w="12700">
          <a:solidFill>
            <a:sysClr val="windowText" lastClr="000000"/>
          </a:solidFill>
          <a:prstDash val="dash"/>
          <a:tailEnd type="triangle" w="sm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133350</xdr:colOff>
      <xdr:row>64</xdr:row>
      <xdr:rowOff>38099</xdr:rowOff>
    </xdr:from>
    <xdr:to>
      <xdr:col>2</xdr:col>
      <xdr:colOff>696075</xdr:colOff>
      <xdr:row>68</xdr:row>
      <xdr:rowOff>140099</xdr:rowOff>
    </xdr:to>
    <xdr:sp macro="" textlink="">
      <xdr:nvSpPr>
        <xdr:cNvPr id="24" name="30 CuadroTexto"/>
        <xdr:cNvSpPr txBox="1"/>
      </xdr:nvSpPr>
      <xdr:spPr>
        <a:xfrm>
          <a:off x="352425" y="11363324"/>
          <a:ext cx="1620000" cy="864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800" i="1">
              <a:solidFill>
                <a:schemeClr val="tx1">
                  <a:lumMod val="50000"/>
                  <a:lumOff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Es una hoja informativa  de los datos del sector, necesarios para el inventario de GEI.</a:t>
          </a:r>
          <a:endParaRPr lang="en-GB" sz="800" i="1" baseline="0">
            <a:solidFill>
              <a:schemeClr val="tx1">
                <a:lumMod val="50000"/>
                <a:lumOff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10</xdr:col>
      <xdr:colOff>229350</xdr:colOff>
      <xdr:row>55</xdr:row>
      <xdr:rowOff>155775</xdr:rowOff>
    </xdr:from>
    <xdr:to>
      <xdr:col>10</xdr:col>
      <xdr:colOff>638174</xdr:colOff>
      <xdr:row>55</xdr:row>
      <xdr:rowOff>155776</xdr:rowOff>
    </xdr:to>
    <xdr:cxnSp macro="">
      <xdr:nvCxnSpPr>
        <xdr:cNvPr id="25" name="Conector recto de flecha 24"/>
        <xdr:cNvCxnSpPr>
          <a:stCxn id="12" idx="3"/>
          <a:endCxn id="16" idx="1"/>
        </xdr:cNvCxnSpPr>
      </xdr:nvCxnSpPr>
      <xdr:spPr>
        <a:xfrm flipV="1">
          <a:off x="7601700" y="9766500"/>
          <a:ext cx="408824" cy="1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743700</xdr:colOff>
      <xdr:row>50</xdr:row>
      <xdr:rowOff>3376</xdr:rowOff>
    </xdr:from>
    <xdr:to>
      <xdr:col>4</xdr:col>
      <xdr:colOff>85723</xdr:colOff>
      <xdr:row>50</xdr:row>
      <xdr:rowOff>12900</xdr:rowOff>
    </xdr:to>
    <xdr:cxnSp macro="">
      <xdr:nvCxnSpPr>
        <xdr:cNvPr id="33" name="Conector recto de flecha 32"/>
        <xdr:cNvCxnSpPr>
          <a:stCxn id="9" idx="3"/>
          <a:endCxn id="10" idx="1"/>
        </xdr:cNvCxnSpPr>
      </xdr:nvCxnSpPr>
      <xdr:spPr>
        <a:xfrm flipV="1">
          <a:off x="2020050" y="8471101"/>
          <a:ext cx="866023" cy="9524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28575</xdr:colOff>
      <xdr:row>23</xdr:row>
      <xdr:rowOff>47624</xdr:rowOff>
    </xdr:from>
    <xdr:to>
      <xdr:col>4</xdr:col>
      <xdr:colOff>649616</xdr:colOff>
      <xdr:row>31</xdr:row>
      <xdr:rowOff>35625</xdr:rowOff>
    </xdr:to>
    <xdr:grpSp>
      <xdr:nvGrpSpPr>
        <xdr:cNvPr id="4" name="Grupo 3"/>
        <xdr:cNvGrpSpPr/>
      </xdr:nvGrpSpPr>
      <xdr:grpSpPr>
        <a:xfrm>
          <a:off x="247650" y="4514849"/>
          <a:ext cx="3202316" cy="1512001"/>
          <a:chOff x="247650" y="4495799"/>
          <a:chExt cx="3202316" cy="1512001"/>
        </a:xfrm>
      </xdr:grpSpPr>
      <xdr:pic>
        <xdr:nvPicPr>
          <xdr:cNvPr id="13" name="Imagen 12"/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rcRect/>
          <a:stretch/>
        </xdr:blipFill>
        <xdr:spPr>
          <a:xfrm>
            <a:off x="2400298" y="4495800"/>
            <a:ext cx="1049668" cy="1512000"/>
          </a:xfrm>
          <a:prstGeom prst="rect">
            <a:avLst/>
          </a:prstGeom>
        </xdr:spPr>
      </xdr:pic>
      <xdr:grpSp>
        <xdr:nvGrpSpPr>
          <xdr:cNvPr id="3" name="Grupo 2"/>
          <xdr:cNvGrpSpPr/>
        </xdr:nvGrpSpPr>
        <xdr:grpSpPr>
          <a:xfrm>
            <a:off x="247650" y="4495799"/>
            <a:ext cx="2157347" cy="1512001"/>
            <a:chOff x="247650" y="4495799"/>
            <a:chExt cx="2157347" cy="1512001"/>
          </a:xfrm>
        </xdr:grpSpPr>
        <xdr:pic>
          <xdr:nvPicPr>
            <xdr:cNvPr id="26" name="Imagen 25"/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2" cstate="email">
              <a:extLst>
                <a:ext uri="{28A0092B-C50C-407E-A947-70E740481C1C}">
                  <a14:useLocalDpi xmlns:a14="http://schemas.microsoft.com/office/drawing/2010/main"/>
                </a:ext>
              </a:extLst>
            </a:blip>
            <a:srcRect/>
            <a:stretch/>
          </xdr:blipFill>
          <xdr:spPr>
            <a:xfrm>
              <a:off x="247650" y="4495800"/>
              <a:ext cx="1078624" cy="1512000"/>
            </a:xfrm>
            <a:prstGeom prst="rect">
              <a:avLst/>
            </a:prstGeom>
          </xdr:spPr>
        </xdr:pic>
        <xdr:pic>
          <xdr:nvPicPr>
            <xdr:cNvPr id="27" name="Imagen 26"/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3" cstate="email">
              <a:extLst>
                <a:ext uri="{28A0092B-C50C-407E-A947-70E740481C1C}">
                  <a14:useLocalDpi xmlns:a14="http://schemas.microsoft.com/office/drawing/2010/main"/>
                </a:ext>
              </a:extLst>
            </a:blip>
            <a:srcRect/>
            <a:stretch/>
          </xdr:blipFill>
          <xdr:spPr>
            <a:xfrm>
              <a:off x="1333502" y="4495799"/>
              <a:ext cx="1071495" cy="1512000"/>
            </a:xfrm>
            <a:prstGeom prst="rect">
              <a:avLst/>
            </a:prstGeom>
          </xdr:spPr>
        </xdr:pic>
      </xdr:grp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17</xdr:row>
      <xdr:rowOff>28575</xdr:rowOff>
    </xdr:from>
    <xdr:to>
      <xdr:col>9</xdr:col>
      <xdr:colOff>419100</xdr:colOff>
      <xdr:row>19</xdr:row>
      <xdr:rowOff>38100</xdr:rowOff>
    </xdr:to>
    <xdr:grpSp>
      <xdr:nvGrpSpPr>
        <xdr:cNvPr id="5" name="4 Grupo"/>
        <xdr:cNvGrpSpPr/>
      </xdr:nvGrpSpPr>
      <xdr:grpSpPr>
        <a:xfrm>
          <a:off x="6562725" y="2847975"/>
          <a:ext cx="3114675" cy="333375"/>
          <a:chOff x="6737985" y="2924175"/>
          <a:chExt cx="3183255" cy="344805"/>
        </a:xfrm>
      </xdr:grpSpPr>
      <xdr:sp macro="" textlink="">
        <xdr:nvSpPr>
          <xdr:cNvPr id="3" name="Pentágono 2"/>
          <xdr:cNvSpPr/>
        </xdr:nvSpPr>
        <xdr:spPr>
          <a:xfrm>
            <a:off x="6737985" y="2934027"/>
            <a:ext cx="1567291" cy="334953"/>
          </a:xfrm>
          <a:prstGeom prst="homePlate">
            <a:avLst/>
          </a:prstGeom>
          <a:solidFill>
            <a:srgbClr val="BDD7EE"/>
          </a:solidFill>
          <a:ln w="0">
            <a:noFill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algn="ctr">
              <a:lnSpc>
                <a:spcPct val="107000"/>
              </a:lnSpc>
              <a:spcAft>
                <a:spcPts val="800"/>
              </a:spcAft>
            </a:pPr>
            <a:r>
              <a:rPr lang="es-PE" sz="900">
                <a:solidFill>
                  <a:srgbClr val="000000"/>
                </a:solidFill>
                <a:effectLst/>
                <a:latin typeface="Arial" panose="020B0604020202020204" pitchFamily="34" charset="0"/>
                <a:ea typeface="Calibri" panose="020F0502020204030204" pitchFamily="34" charset="0"/>
                <a:cs typeface="Arial" panose="020B0604020202020204" pitchFamily="34" charset="0"/>
              </a:rPr>
              <a:t>infoBase 6B1</a:t>
            </a:r>
            <a:endParaRPr lang="es-PE" sz="90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4" name="Cheurón 3">
            <a:hlinkClick xmlns:r="http://schemas.openxmlformats.org/officeDocument/2006/relationships" r:id="rId1"/>
          </xdr:cNvPr>
          <xdr:cNvSpPr/>
        </xdr:nvSpPr>
        <xdr:spPr>
          <a:xfrm>
            <a:off x="8188459" y="2924175"/>
            <a:ext cx="1732781" cy="334953"/>
          </a:xfrm>
          <a:prstGeom prst="chevron">
            <a:avLst/>
          </a:prstGeom>
          <a:solidFill>
            <a:srgbClr val="2E75B6"/>
          </a:solidFill>
          <a:ln w="19050">
            <a:solidFill>
              <a:srgbClr val="CC99FF"/>
            </a:solidFill>
          </a:ln>
          <a:effectLst>
            <a:outerShdw blurRad="50800" dist="38100" dir="5400000" algn="t" rotWithShape="0">
              <a:schemeClr val="accent1">
                <a:alpha val="40000"/>
              </a:scheme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algn="ctr">
              <a:lnSpc>
                <a:spcPct val="107000"/>
              </a:lnSpc>
              <a:spcAft>
                <a:spcPts val="800"/>
              </a:spcAft>
            </a:pPr>
            <a:r>
              <a:rPr lang="es-PE" sz="900">
                <a:effectLst/>
                <a:latin typeface="Arial" panose="020B0604020202020204" pitchFamily="34" charset="0"/>
                <a:ea typeface="Calibri" panose="020F0502020204030204" pitchFamily="34" charset="0"/>
                <a:cs typeface="Arial" panose="020B0604020202020204" pitchFamily="34" charset="0"/>
              </a:rPr>
              <a:t>infoProc 6B1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66675</xdr:colOff>
      <xdr:row>4</xdr:row>
      <xdr:rowOff>28575</xdr:rowOff>
    </xdr:from>
    <xdr:to>
      <xdr:col>13</xdr:col>
      <xdr:colOff>720639</xdr:colOff>
      <xdr:row>6</xdr:row>
      <xdr:rowOff>38100</xdr:rowOff>
    </xdr:to>
    <xdr:grpSp>
      <xdr:nvGrpSpPr>
        <xdr:cNvPr id="2" name="2 Grupo"/>
        <xdr:cNvGrpSpPr/>
      </xdr:nvGrpSpPr>
      <xdr:grpSpPr>
        <a:xfrm>
          <a:off x="6438900" y="742950"/>
          <a:ext cx="6749964" cy="333375"/>
          <a:chOff x="6619875" y="744855"/>
          <a:chExt cx="6932844" cy="344805"/>
        </a:xfrm>
      </xdr:grpSpPr>
      <xdr:grpSp>
        <xdr:nvGrpSpPr>
          <xdr:cNvPr id="3" name="1 Grupo"/>
          <xdr:cNvGrpSpPr/>
        </xdr:nvGrpSpPr>
        <xdr:grpSpPr>
          <a:xfrm>
            <a:off x="6619875" y="744855"/>
            <a:ext cx="3206115" cy="344805"/>
            <a:chOff x="6619875" y="744855"/>
            <a:chExt cx="3206115" cy="344805"/>
          </a:xfrm>
        </xdr:grpSpPr>
        <xdr:sp macro="" textlink="">
          <xdr:nvSpPr>
            <xdr:cNvPr id="6" name="Pentágono 5">
              <a:hlinkClick xmlns:r="http://schemas.openxmlformats.org/officeDocument/2006/relationships" r:id="rId1"/>
            </xdr:cNvPr>
            <xdr:cNvSpPr/>
          </xdr:nvSpPr>
          <xdr:spPr>
            <a:xfrm>
              <a:off x="6619875" y="754707"/>
              <a:ext cx="1578546" cy="334953"/>
            </a:xfrm>
            <a:prstGeom prst="homePlate">
              <a:avLst/>
            </a:prstGeom>
            <a:solidFill>
              <a:srgbClr val="BDD7EE"/>
            </a:solidFill>
            <a:ln w="0">
              <a:noFill/>
            </a:ln>
            <a:effectLst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 algn="ctr">
                <a:lnSpc>
                  <a:spcPct val="107000"/>
                </a:lnSpc>
                <a:spcAft>
                  <a:spcPts val="800"/>
                </a:spcAft>
              </a:pPr>
              <a:r>
                <a:rPr lang="es-PE" sz="900">
                  <a:solidFill>
                    <a:srgbClr val="000000"/>
                  </a:solidFill>
                  <a:effectLst/>
                  <a:latin typeface="Arial" panose="020B0604020202020204" pitchFamily="34" charset="0"/>
                  <a:ea typeface="Calibri" panose="020F0502020204030204" pitchFamily="34" charset="0"/>
                  <a:cs typeface="Arial" panose="020B0604020202020204" pitchFamily="34" charset="0"/>
                </a:rPr>
                <a:t>infoBase 6B1</a:t>
              </a:r>
              <a:endParaRPr lang="es-PE" sz="900">
                <a:effectLst/>
                <a:latin typeface="Arial" panose="020B0604020202020204" pitchFamily="34" charset="0"/>
                <a:ea typeface="Calibri" panose="020F0502020204030204" pitchFamily="34" charset="0"/>
                <a:cs typeface="Arial" panose="020B0604020202020204" pitchFamily="34" charset="0"/>
              </a:endParaRPr>
            </a:p>
          </xdr:txBody>
        </xdr:sp>
        <xdr:sp macro="" textlink="">
          <xdr:nvSpPr>
            <xdr:cNvPr id="7" name="Cheurón 6"/>
            <xdr:cNvSpPr/>
          </xdr:nvSpPr>
          <xdr:spPr>
            <a:xfrm>
              <a:off x="8080765" y="744855"/>
              <a:ext cx="1745225" cy="334953"/>
            </a:xfrm>
            <a:prstGeom prst="chevron">
              <a:avLst/>
            </a:prstGeom>
            <a:solidFill>
              <a:srgbClr val="2E75B6"/>
            </a:solidFill>
            <a:ln w="19050">
              <a:solidFill>
                <a:srgbClr val="CC99FF"/>
              </a:solidFill>
            </a:ln>
            <a:effectLst>
              <a:outerShdw blurRad="50800" dist="38100" dir="5400000" algn="t" rotWithShape="0">
                <a:schemeClr val="accent1">
                  <a:alpha val="40000"/>
                </a:schemeClr>
              </a:outerShdw>
            </a:effec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 algn="ctr">
                <a:lnSpc>
                  <a:spcPct val="107000"/>
                </a:lnSpc>
                <a:spcAft>
                  <a:spcPts val="800"/>
                </a:spcAft>
              </a:pPr>
              <a:r>
                <a:rPr lang="es-PE" sz="900">
                  <a:effectLst/>
                  <a:latin typeface="Arial" panose="020B0604020202020204" pitchFamily="34" charset="0"/>
                  <a:ea typeface="Calibri" panose="020F0502020204030204" pitchFamily="34" charset="0"/>
                  <a:cs typeface="Arial" panose="020B0604020202020204" pitchFamily="34" charset="0"/>
                </a:rPr>
                <a:t>infoProc 6B1</a:t>
              </a:r>
            </a:p>
          </xdr:txBody>
        </xdr:sp>
      </xdr:grpSp>
      <xdr:sp macro="" textlink="">
        <xdr:nvSpPr>
          <xdr:cNvPr id="4" name="Cheurón 7">
            <a:hlinkClick xmlns:r="http://schemas.openxmlformats.org/officeDocument/2006/relationships" r:id="rId2"/>
          </xdr:cNvPr>
          <xdr:cNvSpPr/>
        </xdr:nvSpPr>
        <xdr:spPr>
          <a:xfrm>
            <a:off x="9707880" y="746760"/>
            <a:ext cx="2201244" cy="334953"/>
          </a:xfrm>
          <a:prstGeom prst="chevron">
            <a:avLst/>
          </a:prstGeom>
          <a:solidFill>
            <a:srgbClr val="548235"/>
          </a:solidFill>
          <a:ln>
            <a:noFill/>
          </a:ln>
          <a:effectLst>
            <a:outerShdw blurRad="50800" dist="38100" dir="5400000" algn="t" rotWithShape="0">
              <a:schemeClr val="accent1">
                <a:alpha val="40000"/>
              </a:scheme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algn="ctr">
              <a:lnSpc>
                <a:spcPct val="107000"/>
              </a:lnSpc>
              <a:spcAft>
                <a:spcPts val="800"/>
              </a:spcAft>
            </a:pPr>
            <a:r>
              <a:rPr lang="es-PE" sz="900">
                <a:solidFill>
                  <a:schemeClr val="bg1"/>
                </a:solidFill>
                <a:effectLst/>
                <a:latin typeface="Arial" panose="020B0604020202020204" pitchFamily="34" charset="0"/>
                <a:ea typeface="Calibri" panose="020F0502020204030204" pitchFamily="34" charset="0"/>
                <a:cs typeface="Arial" panose="020B0604020202020204" pitchFamily="34" charset="0"/>
              </a:rPr>
              <a:t>Prop. y Fact. de conversión</a:t>
            </a:r>
          </a:p>
        </xdr:txBody>
      </xdr:sp>
      <xdr:sp macro="" textlink="">
        <xdr:nvSpPr>
          <xdr:cNvPr id="5" name="Cheurón 8">
            <a:hlinkClick xmlns:r="http://schemas.openxmlformats.org/officeDocument/2006/relationships" r:id="rId3"/>
          </xdr:cNvPr>
          <xdr:cNvSpPr/>
        </xdr:nvSpPr>
        <xdr:spPr>
          <a:xfrm>
            <a:off x="11811291" y="746760"/>
            <a:ext cx="1741428" cy="334953"/>
          </a:xfrm>
          <a:prstGeom prst="chevron">
            <a:avLst/>
          </a:prstGeom>
          <a:solidFill>
            <a:srgbClr val="D9D9D9"/>
          </a:solidFill>
          <a:ln>
            <a:noFill/>
          </a:ln>
          <a:effectLst>
            <a:outerShdw blurRad="50800" dist="38100" dir="5400000" algn="t" rotWithShape="0">
              <a:schemeClr val="accent1">
                <a:alpha val="40000"/>
              </a:scheme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algn="ctr">
              <a:lnSpc>
                <a:spcPct val="107000"/>
              </a:lnSpc>
              <a:spcAft>
                <a:spcPts val="800"/>
              </a:spcAft>
            </a:pPr>
            <a:r>
              <a:rPr lang="es-PE" sz="90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ea typeface="Calibri" panose="020F0502020204030204" pitchFamily="34" charset="0"/>
                <a:cs typeface="Arial" panose="020B0604020202020204" pitchFamily="34" charset="0"/>
              </a:rPr>
              <a:t>Emisiones GEI 6B1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76200</xdr:colOff>
      <xdr:row>22</xdr:row>
      <xdr:rowOff>28575</xdr:rowOff>
    </xdr:from>
    <xdr:to>
      <xdr:col>9</xdr:col>
      <xdr:colOff>638175</xdr:colOff>
      <xdr:row>31</xdr:row>
      <xdr:rowOff>28575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4791075" y="3371850"/>
          <a:ext cx="3181350" cy="1533525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32</xdr:row>
      <xdr:rowOff>133351</xdr:rowOff>
    </xdr:from>
    <xdr:to>
      <xdr:col>11</xdr:col>
      <xdr:colOff>371475</xdr:colOff>
      <xdr:row>38</xdr:row>
      <xdr:rowOff>154857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4733925" y="5210176"/>
          <a:ext cx="4495800" cy="1012106"/>
        </a:xfrm>
        <a:prstGeom prst="rect">
          <a:avLst/>
        </a:prstGeom>
      </xdr:spPr>
    </xdr:pic>
    <xdr:clientData/>
  </xdr:twoCellAnchor>
  <xdr:twoCellAnchor editAs="oneCell">
    <xdr:from>
      <xdr:col>5</xdr:col>
      <xdr:colOff>19049</xdr:colOff>
      <xdr:row>40</xdr:row>
      <xdr:rowOff>57150</xdr:rowOff>
    </xdr:from>
    <xdr:to>
      <xdr:col>9</xdr:col>
      <xdr:colOff>333375</xdr:colOff>
      <xdr:row>55</xdr:row>
      <xdr:rowOff>50508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4733924" y="6429375"/>
          <a:ext cx="2933701" cy="242223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666750</xdr:colOff>
      <xdr:row>3</xdr:row>
      <xdr:rowOff>9524</xdr:rowOff>
    </xdr:from>
    <xdr:to>
      <xdr:col>12</xdr:col>
      <xdr:colOff>190500</xdr:colOff>
      <xdr:row>42</xdr:row>
      <xdr:rowOff>96355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6134100" y="657224"/>
          <a:ext cx="6572250" cy="7516331"/>
        </a:xfrm>
        <a:prstGeom prst="rect">
          <a:avLst/>
        </a:prstGeom>
      </xdr:spPr>
    </xdr:pic>
    <xdr:clientData/>
  </xdr:twoCellAnchor>
  <xdr:twoCellAnchor>
    <xdr:from>
      <xdr:col>3</xdr:col>
      <xdr:colOff>742950</xdr:colOff>
      <xdr:row>40</xdr:row>
      <xdr:rowOff>142875</xdr:rowOff>
    </xdr:from>
    <xdr:to>
      <xdr:col>4</xdr:col>
      <xdr:colOff>586950</xdr:colOff>
      <xdr:row>40</xdr:row>
      <xdr:rowOff>142875</xdr:rowOff>
    </xdr:to>
    <xdr:cxnSp macro="">
      <xdr:nvCxnSpPr>
        <xdr:cNvPr id="5" name="Conector recto 4"/>
        <xdr:cNvCxnSpPr/>
      </xdr:nvCxnSpPr>
      <xdr:spPr>
        <a:xfrm>
          <a:off x="4457700" y="7972425"/>
          <a:ext cx="796500" cy="0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5</xdr:col>
      <xdr:colOff>0</xdr:colOff>
      <xdr:row>99</xdr:row>
      <xdr:rowOff>0</xdr:rowOff>
    </xdr:from>
    <xdr:to>
      <xdr:col>10</xdr:col>
      <xdr:colOff>276226</xdr:colOff>
      <xdr:row>104</xdr:row>
      <xdr:rowOff>142875</xdr:rowOff>
    </xdr:to>
    <xdr:pic>
      <xdr:nvPicPr>
        <xdr:cNvPr id="6" name="Imagen 5"/>
        <xdr:cNvPicPr>
          <a:picLocks noChangeAspect="1"/>
        </xdr:cNvPicPr>
      </xdr:nvPicPr>
      <xdr:blipFill rotWithShape="1"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5429250" y="19431000"/>
          <a:ext cx="4086226" cy="11430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238125</xdr:colOff>
      <xdr:row>65</xdr:row>
      <xdr:rowOff>142875</xdr:rowOff>
    </xdr:from>
    <xdr:to>
      <xdr:col>14</xdr:col>
      <xdr:colOff>628651</xdr:colOff>
      <xdr:row>69</xdr:row>
      <xdr:rowOff>95250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11306175" y="11820525"/>
          <a:ext cx="6486526" cy="962025"/>
        </a:xfrm>
        <a:prstGeom prst="rect">
          <a:avLst/>
        </a:prstGeom>
      </xdr:spPr>
    </xdr:pic>
    <xdr:clientData/>
  </xdr:twoCellAnchor>
  <xdr:twoCellAnchor>
    <xdr:from>
      <xdr:col>8</xdr:col>
      <xdr:colOff>137160</xdr:colOff>
      <xdr:row>2</xdr:row>
      <xdr:rowOff>83820</xdr:rowOff>
    </xdr:from>
    <xdr:to>
      <xdr:col>12</xdr:col>
      <xdr:colOff>438699</xdr:colOff>
      <xdr:row>6</xdr:row>
      <xdr:rowOff>4444</xdr:rowOff>
    </xdr:to>
    <xdr:grpSp>
      <xdr:nvGrpSpPr>
        <xdr:cNvPr id="3" name="2 Grupo"/>
        <xdr:cNvGrpSpPr/>
      </xdr:nvGrpSpPr>
      <xdr:grpSpPr>
        <a:xfrm>
          <a:off x="12729210" y="445770"/>
          <a:ext cx="3349539" cy="644524"/>
          <a:chOff x="12843933" y="623782"/>
          <a:chExt cx="3440979" cy="646429"/>
        </a:xfrm>
      </xdr:grpSpPr>
      <xdr:sp macro="" textlink="">
        <xdr:nvSpPr>
          <xdr:cNvPr id="4" name="Cheurón 6">
            <a:hlinkClick xmlns:r="http://schemas.openxmlformats.org/officeDocument/2006/relationships" r:id="rId2"/>
          </xdr:cNvPr>
          <xdr:cNvSpPr/>
        </xdr:nvSpPr>
        <xdr:spPr>
          <a:xfrm>
            <a:off x="12843933" y="626534"/>
            <a:ext cx="1827564" cy="321945"/>
          </a:xfrm>
          <a:prstGeom prst="chevron">
            <a:avLst/>
          </a:prstGeom>
          <a:solidFill>
            <a:srgbClr val="548235"/>
          </a:solidFill>
          <a:ln>
            <a:noFill/>
          </a:ln>
          <a:effectLst>
            <a:outerShdw blurRad="50800" dist="38100" dir="5400000" algn="t" rotWithShape="0">
              <a:schemeClr val="accent1">
                <a:alpha val="40000"/>
              </a:scheme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algn="ctr">
              <a:lnSpc>
                <a:spcPct val="107000"/>
              </a:lnSpc>
              <a:spcAft>
                <a:spcPts val="800"/>
              </a:spcAft>
            </a:pPr>
            <a:r>
              <a:rPr lang="es-PE" sz="900">
                <a:solidFill>
                  <a:schemeClr val="bg1"/>
                </a:solidFill>
                <a:effectLst/>
                <a:latin typeface="Arial" panose="020B0604020202020204" pitchFamily="34" charset="0"/>
                <a:ea typeface="Calibri" panose="020F0502020204030204" pitchFamily="34" charset="0"/>
                <a:cs typeface="Arial" panose="020B0604020202020204" pitchFamily="34" charset="0"/>
              </a:rPr>
              <a:t>FE 6B1</a:t>
            </a:r>
          </a:p>
        </xdr:txBody>
      </xdr:sp>
      <xdr:sp macro="" textlink="">
        <xdr:nvSpPr>
          <xdr:cNvPr id="5" name="Cheurón 8">
            <a:hlinkClick xmlns:r="http://schemas.openxmlformats.org/officeDocument/2006/relationships" r:id="rId3"/>
          </xdr:cNvPr>
          <xdr:cNvSpPr/>
        </xdr:nvSpPr>
        <xdr:spPr>
          <a:xfrm>
            <a:off x="12854604" y="948266"/>
            <a:ext cx="1674195" cy="321945"/>
          </a:xfrm>
          <a:custGeom>
            <a:avLst/>
            <a:gdLst>
              <a:gd name="connsiteX0" fmla="*/ 0 w 1747219"/>
              <a:gd name="connsiteY0" fmla="*/ 0 h 321945"/>
              <a:gd name="connsiteX1" fmla="*/ 1586247 w 1747219"/>
              <a:gd name="connsiteY1" fmla="*/ 0 h 321945"/>
              <a:gd name="connsiteX2" fmla="*/ 1747219 w 1747219"/>
              <a:gd name="connsiteY2" fmla="*/ 160973 h 321945"/>
              <a:gd name="connsiteX3" fmla="*/ 1586247 w 1747219"/>
              <a:gd name="connsiteY3" fmla="*/ 321945 h 321945"/>
              <a:gd name="connsiteX4" fmla="*/ 0 w 1747219"/>
              <a:gd name="connsiteY4" fmla="*/ 321945 h 321945"/>
              <a:gd name="connsiteX5" fmla="*/ 160973 w 1747219"/>
              <a:gd name="connsiteY5" fmla="*/ 160973 h 321945"/>
              <a:gd name="connsiteX6" fmla="*/ 0 w 1747219"/>
              <a:gd name="connsiteY6" fmla="*/ 0 h 321945"/>
              <a:gd name="connsiteX0" fmla="*/ 0 w 1611753"/>
              <a:gd name="connsiteY0" fmla="*/ 0 h 321945"/>
              <a:gd name="connsiteX1" fmla="*/ 1586247 w 1611753"/>
              <a:gd name="connsiteY1" fmla="*/ 0 h 321945"/>
              <a:gd name="connsiteX2" fmla="*/ 1611753 w 1611753"/>
              <a:gd name="connsiteY2" fmla="*/ 127106 h 321945"/>
              <a:gd name="connsiteX3" fmla="*/ 1586247 w 1611753"/>
              <a:gd name="connsiteY3" fmla="*/ 321945 h 321945"/>
              <a:gd name="connsiteX4" fmla="*/ 0 w 1611753"/>
              <a:gd name="connsiteY4" fmla="*/ 321945 h 321945"/>
              <a:gd name="connsiteX5" fmla="*/ 160973 w 1611753"/>
              <a:gd name="connsiteY5" fmla="*/ 160973 h 321945"/>
              <a:gd name="connsiteX6" fmla="*/ 0 w 1611753"/>
              <a:gd name="connsiteY6" fmla="*/ 0 h 321945"/>
              <a:gd name="connsiteX0" fmla="*/ 0 w 1603287"/>
              <a:gd name="connsiteY0" fmla="*/ 0 h 321945"/>
              <a:gd name="connsiteX1" fmla="*/ 1586247 w 1603287"/>
              <a:gd name="connsiteY1" fmla="*/ 0 h 321945"/>
              <a:gd name="connsiteX2" fmla="*/ 1603287 w 1603287"/>
              <a:gd name="connsiteY2" fmla="*/ 152506 h 321945"/>
              <a:gd name="connsiteX3" fmla="*/ 1586247 w 1603287"/>
              <a:gd name="connsiteY3" fmla="*/ 321945 h 321945"/>
              <a:gd name="connsiteX4" fmla="*/ 0 w 1603287"/>
              <a:gd name="connsiteY4" fmla="*/ 321945 h 321945"/>
              <a:gd name="connsiteX5" fmla="*/ 160973 w 1603287"/>
              <a:gd name="connsiteY5" fmla="*/ 160973 h 321945"/>
              <a:gd name="connsiteX6" fmla="*/ 0 w 1603287"/>
              <a:gd name="connsiteY6" fmla="*/ 0 h 32194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</a:cxnLst>
            <a:rect l="l" t="t" r="r" b="b"/>
            <a:pathLst>
              <a:path w="1603287" h="321945">
                <a:moveTo>
                  <a:pt x="0" y="0"/>
                </a:moveTo>
                <a:lnTo>
                  <a:pt x="1586247" y="0"/>
                </a:lnTo>
                <a:lnTo>
                  <a:pt x="1603287" y="152506"/>
                </a:lnTo>
                <a:lnTo>
                  <a:pt x="1586247" y="321945"/>
                </a:lnTo>
                <a:lnTo>
                  <a:pt x="0" y="321945"/>
                </a:lnTo>
                <a:lnTo>
                  <a:pt x="160973" y="160973"/>
                </a:lnTo>
                <a:lnTo>
                  <a:pt x="0" y="0"/>
                </a:lnTo>
                <a:close/>
              </a:path>
            </a:pathLst>
          </a:custGeom>
          <a:solidFill>
            <a:srgbClr val="2E75B6"/>
          </a:solidFill>
          <a:ln w="19050">
            <a:noFill/>
          </a:ln>
          <a:effectLst>
            <a:outerShdw blurRad="50800" dist="38100" dir="5400000" algn="t" rotWithShape="0">
              <a:schemeClr val="accent1">
                <a:alpha val="40000"/>
              </a:scheme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algn="ctr">
              <a:lnSpc>
                <a:spcPct val="107000"/>
              </a:lnSpc>
              <a:spcAft>
                <a:spcPts val="800"/>
              </a:spcAft>
            </a:pPr>
            <a:r>
              <a:rPr lang="es-PE" sz="900">
                <a:effectLst/>
                <a:latin typeface="Arial" panose="020B0604020202020204" pitchFamily="34" charset="0"/>
                <a:ea typeface="Calibri" panose="020F0502020204030204" pitchFamily="34" charset="0"/>
                <a:cs typeface="Arial" panose="020B0604020202020204" pitchFamily="34" charset="0"/>
              </a:rPr>
              <a:t>infoProc 6B1</a:t>
            </a:r>
          </a:p>
        </xdr:txBody>
      </xdr:sp>
      <xdr:sp macro="" textlink="">
        <xdr:nvSpPr>
          <xdr:cNvPr id="6" name="Cheurón 8"/>
          <xdr:cNvSpPr/>
        </xdr:nvSpPr>
        <xdr:spPr>
          <a:xfrm>
            <a:off x="14543484" y="623782"/>
            <a:ext cx="1741428" cy="334953"/>
          </a:xfrm>
          <a:prstGeom prst="chevron">
            <a:avLst/>
          </a:prstGeom>
          <a:solidFill>
            <a:srgbClr val="D9D9D9"/>
          </a:solidFill>
          <a:ln w="19050">
            <a:solidFill>
              <a:srgbClr val="CC99FF"/>
            </a:solidFill>
          </a:ln>
          <a:effectLst>
            <a:outerShdw blurRad="50800" dist="38100" dir="5400000" algn="t" rotWithShape="0">
              <a:schemeClr val="accent1">
                <a:alpha val="40000"/>
              </a:scheme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algn="ctr">
              <a:lnSpc>
                <a:spcPct val="107000"/>
              </a:lnSpc>
              <a:spcAft>
                <a:spcPts val="800"/>
              </a:spcAft>
            </a:pPr>
            <a:r>
              <a:rPr lang="es-PE" sz="90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ea typeface="Calibri" panose="020F0502020204030204" pitchFamily="34" charset="0"/>
                <a:cs typeface="Arial" panose="020B0604020202020204" pitchFamily="34" charset="0"/>
              </a:rPr>
              <a:t>Emisiones GEI 6B1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www.produce.gob.pe/images/stories/Repositorio/estadistica/anuario/anuario-estadistico-2012.pd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www.atpplleal.com/Pujat/file/DENSIDAD%20Y%20PESO%20ESPECIFICO.pdf" TargetMode="External"/><Relationship Id="rId1" Type="http://schemas.openxmlformats.org/officeDocument/2006/relationships/hyperlink" Target="http://www.inti.gob.ar/interlaboratorios/informes/2010/alimentos/2010_informe_final_vinos.pdf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../../../../../BIBLIOGRAF&#205;A/Buenas%20Pr&#225;cticas%202000%20-%20Sector%20Desechos.pdf" TargetMode="External"/><Relationship Id="rId7" Type="http://schemas.openxmlformats.org/officeDocument/2006/relationships/drawing" Target="../drawings/drawing6.xml"/><Relationship Id="rId2" Type="http://schemas.openxmlformats.org/officeDocument/2006/relationships/hyperlink" Target="../../../../../AppData/Determinaci&#243;n%20de%20aporte%20de%20DQO%20en%20efluentes%20industriales.xlsx" TargetMode="External"/><Relationship Id="rId1" Type="http://schemas.openxmlformats.org/officeDocument/2006/relationships/hyperlink" Target="../../../../../RESPALDOS/Datos%20de%20Producci&#243;n%20Industrial%20A&#241;o%202010.xlsx" TargetMode="External"/><Relationship Id="rId6" Type="http://schemas.openxmlformats.org/officeDocument/2006/relationships/hyperlink" Target="../../../../../BIBLIOGRAF&#205;A/Buenas%20Pr&#225;cticas%202000%20-%20Sector%20Desechos.pdf" TargetMode="External"/><Relationship Id="rId5" Type="http://schemas.openxmlformats.org/officeDocument/2006/relationships/hyperlink" Target="../../../../../BIBLIOGRAF&#205;A/IPCC%201996%20-%20Sector%20Desechos%20-%202.pdf" TargetMode="External"/><Relationship Id="rId4" Type="http://schemas.openxmlformats.org/officeDocument/2006/relationships/hyperlink" Target="../../../../../BIBLIOGRAF&#205;A/IPCC%201996%20-%20Sector%20Desechos%20-%202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2:R93"/>
  <sheetViews>
    <sheetView topLeftCell="A16" workbookViewId="0">
      <selection activeCell="B3" sqref="B3:R3"/>
    </sheetView>
  </sheetViews>
  <sheetFormatPr baseColWidth="10" defaultColWidth="11.42578125" defaultRowHeight="15" x14ac:dyDescent="0.25"/>
  <cols>
    <col min="1" max="1" width="3.28515625" style="2" customWidth="1"/>
    <col min="2" max="2" width="15.85546875" style="5" customWidth="1"/>
    <col min="3" max="16384" width="11.42578125" style="5"/>
  </cols>
  <sheetData>
    <row r="2" spans="1:18" ht="18" x14ac:dyDescent="0.25">
      <c r="A2" s="1"/>
      <c r="B2" s="172" t="s">
        <v>0</v>
      </c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</row>
    <row r="3" spans="1:18" ht="18" x14ac:dyDescent="0.25">
      <c r="A3" s="1"/>
      <c r="B3" s="172" t="s">
        <v>300</v>
      </c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</row>
    <row r="4" spans="1:18" x14ac:dyDescent="0.25">
      <c r="B4" s="6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 ht="15.75" x14ac:dyDescent="0.25">
      <c r="A5" s="3"/>
      <c r="B5" s="173" t="s">
        <v>1</v>
      </c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3"/>
      <c r="O5" s="173"/>
      <c r="P5" s="173"/>
      <c r="Q5" s="173"/>
      <c r="R5" s="173"/>
    </row>
    <row r="6" spans="1:18" x14ac:dyDescent="0.25">
      <c r="B6" s="7"/>
      <c r="C6" s="8"/>
      <c r="D6" s="8"/>
      <c r="E6" s="8"/>
      <c r="F6" s="8"/>
      <c r="G6" s="8"/>
      <c r="H6" s="8"/>
      <c r="I6" s="8"/>
      <c r="J6" s="8"/>
      <c r="K6" s="8"/>
      <c r="L6" s="8"/>
      <c r="M6" s="2"/>
      <c r="N6" s="2"/>
      <c r="O6" s="2"/>
      <c r="P6" s="2"/>
      <c r="Q6" s="2"/>
      <c r="R6" s="2"/>
    </row>
    <row r="7" spans="1:18" x14ac:dyDescent="0.25">
      <c r="B7" s="171" t="s">
        <v>2</v>
      </c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</row>
    <row r="8" spans="1:18" x14ac:dyDescent="0.25">
      <c r="B8" s="174" t="s">
        <v>96</v>
      </c>
      <c r="C8" s="174"/>
      <c r="D8" s="174"/>
      <c r="E8" s="174"/>
      <c r="F8" s="174"/>
      <c r="G8" s="174"/>
      <c r="H8" s="174"/>
      <c r="I8" s="174"/>
      <c r="J8" s="174"/>
      <c r="K8" s="174"/>
      <c r="L8" s="174"/>
      <c r="M8" s="174"/>
      <c r="N8" s="174"/>
      <c r="O8" s="174"/>
      <c r="P8" s="174"/>
      <c r="Q8" s="174"/>
      <c r="R8" s="174"/>
    </row>
    <row r="9" spans="1:18" x14ac:dyDescent="0.25">
      <c r="B9" s="7"/>
      <c r="C9" s="8"/>
      <c r="D9" s="8"/>
      <c r="E9" s="8"/>
      <c r="F9" s="8"/>
      <c r="G9" s="8"/>
      <c r="H9" s="8"/>
      <c r="I9" s="8"/>
      <c r="J9" s="8"/>
      <c r="K9" s="8"/>
      <c r="L9" s="8"/>
      <c r="M9" s="2"/>
      <c r="N9" s="2"/>
      <c r="O9" s="2"/>
      <c r="P9" s="2"/>
      <c r="Q9" s="2"/>
      <c r="R9" s="2"/>
    </row>
    <row r="10" spans="1:18" s="58" customFormat="1" x14ac:dyDescent="0.25">
      <c r="A10" s="2"/>
      <c r="B10" s="53" t="s">
        <v>115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2"/>
      <c r="N10" s="2"/>
      <c r="O10" s="2"/>
      <c r="P10" s="2"/>
      <c r="Q10" s="2"/>
      <c r="R10" s="2"/>
    </row>
    <row r="11" spans="1:18" s="58" customFormat="1" x14ac:dyDescent="0.25">
      <c r="A11" s="2"/>
      <c r="B11" s="59" t="s">
        <v>116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2"/>
      <c r="N11" s="2"/>
      <c r="O11" s="2"/>
      <c r="P11" s="2"/>
      <c r="Q11" s="2"/>
      <c r="R11" s="2"/>
    </row>
    <row r="12" spans="1:18" x14ac:dyDescent="0.25">
      <c r="B12" s="54" t="s">
        <v>117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2"/>
      <c r="N12" s="2"/>
      <c r="O12" s="2"/>
      <c r="P12" s="2"/>
      <c r="Q12" s="2"/>
      <c r="R12" s="2"/>
    </row>
    <row r="13" spans="1:18" s="58" customFormat="1" x14ac:dyDescent="0.25">
      <c r="A13" s="2"/>
      <c r="B13" s="59" t="s">
        <v>118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2"/>
      <c r="N13" s="2"/>
      <c r="O13" s="2"/>
      <c r="P13" s="2"/>
      <c r="Q13" s="2"/>
      <c r="R13" s="2"/>
    </row>
    <row r="14" spans="1:18" s="58" customFormat="1" x14ac:dyDescent="0.25">
      <c r="A14" s="2"/>
      <c r="B14" s="59" t="s">
        <v>123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2"/>
      <c r="N14" s="2"/>
      <c r="O14" s="2"/>
      <c r="P14" s="2"/>
      <c r="Q14" s="2"/>
      <c r="R14" s="2"/>
    </row>
    <row r="15" spans="1:18" s="58" customFormat="1" x14ac:dyDescent="0.25">
      <c r="A15" s="2"/>
      <c r="B15" s="2" t="s">
        <v>121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2"/>
      <c r="N15" s="2"/>
      <c r="O15" s="2"/>
      <c r="P15" s="2"/>
      <c r="Q15" s="2"/>
      <c r="R15" s="2"/>
    </row>
    <row r="16" spans="1:18" s="58" customFormat="1" x14ac:dyDescent="0.25">
      <c r="A16" s="2"/>
      <c r="B16" s="2" t="s">
        <v>122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2"/>
      <c r="N16" s="2"/>
      <c r="O16" s="2"/>
      <c r="P16" s="2"/>
      <c r="Q16" s="2"/>
      <c r="R16" s="2"/>
    </row>
    <row r="17" spans="1:18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18" x14ac:dyDescent="0.25">
      <c r="B18" s="171" t="s">
        <v>3</v>
      </c>
      <c r="C18" s="171"/>
      <c r="D18" s="171"/>
      <c r="E18" s="171"/>
      <c r="F18" s="171"/>
      <c r="G18" s="171"/>
      <c r="H18" s="171"/>
      <c r="I18" s="171"/>
      <c r="J18" s="171"/>
      <c r="K18" s="171"/>
      <c r="L18" s="171"/>
      <c r="M18" s="171"/>
      <c r="N18" s="171"/>
      <c r="O18" s="171"/>
      <c r="P18" s="171"/>
      <c r="Q18" s="171"/>
      <c r="R18" s="171"/>
    </row>
    <row r="19" spans="1:18" x14ac:dyDescent="0.25">
      <c r="B19" s="9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</row>
    <row r="20" spans="1:18" x14ac:dyDescent="0.25">
      <c r="A20" s="5"/>
      <c r="B20" s="2" t="s">
        <v>119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</row>
    <row r="21" spans="1:18" x14ac:dyDescent="0.25">
      <c r="A21" s="5"/>
      <c r="B21" s="2" t="s">
        <v>120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</row>
    <row r="22" spans="1:18" x14ac:dyDescent="0.25">
      <c r="A22" s="5"/>
      <c r="B22" s="10" t="s">
        <v>4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</row>
    <row r="23" spans="1:18" x14ac:dyDescent="0.25">
      <c r="A23" s="5"/>
      <c r="B23" s="2" t="s">
        <v>124</v>
      </c>
      <c r="C23" s="11"/>
      <c r="D23" s="11"/>
      <c r="E23" s="11"/>
      <c r="F23" s="11"/>
      <c r="G23" s="11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</row>
    <row r="24" spans="1:18" x14ac:dyDescent="0.25">
      <c r="A24" s="5"/>
      <c r="B24" s="2"/>
      <c r="C24" s="11"/>
      <c r="D24" s="11"/>
      <c r="E24" s="11"/>
      <c r="F24" s="12" t="s">
        <v>5</v>
      </c>
      <c r="G24" s="11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</row>
    <row r="25" spans="1:18" x14ac:dyDescent="0.25">
      <c r="A25" s="5"/>
      <c r="B25" s="2"/>
      <c r="C25" s="2"/>
      <c r="D25" s="2"/>
      <c r="E25" s="4"/>
      <c r="F25" s="2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18" x14ac:dyDescent="0.25">
      <c r="A26" s="5"/>
      <c r="B26" s="2"/>
      <c r="C26" s="2"/>
      <c r="D26" s="2"/>
      <c r="E26" s="4"/>
      <c r="F26" s="2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</row>
    <row r="27" spans="1:18" x14ac:dyDescent="0.25">
      <c r="A27" s="5"/>
      <c r="B27" s="2"/>
      <c r="C27" s="2"/>
      <c r="D27" s="2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18" x14ac:dyDescent="0.25">
      <c r="A28" s="5"/>
      <c r="B28" s="2"/>
      <c r="C28" s="2"/>
      <c r="D28" s="2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18" x14ac:dyDescent="0.25">
      <c r="A29" s="5"/>
      <c r="B29" s="2"/>
      <c r="C29" s="2"/>
      <c r="D29" s="2"/>
      <c r="E29" s="4"/>
      <c r="F29" s="175" t="s">
        <v>6</v>
      </c>
      <c r="G29" s="175"/>
      <c r="H29" s="175"/>
      <c r="I29" s="175"/>
      <c r="J29" s="175"/>
      <c r="K29" s="175"/>
      <c r="L29" s="175"/>
      <c r="M29" s="175"/>
      <c r="N29" s="175"/>
      <c r="O29" s="175"/>
      <c r="P29" s="175"/>
      <c r="Q29" s="175"/>
      <c r="R29" s="175"/>
    </row>
    <row r="30" spans="1:18" x14ac:dyDescent="0.25">
      <c r="A30" s="5"/>
      <c r="B30" s="2"/>
      <c r="C30" s="2"/>
      <c r="D30" s="2"/>
      <c r="E30" s="4"/>
      <c r="F30" s="176" t="s">
        <v>7</v>
      </c>
      <c r="G30" s="176"/>
      <c r="H30" s="176"/>
      <c r="I30" s="176"/>
      <c r="J30" s="176"/>
      <c r="K30" s="176"/>
      <c r="L30" s="176"/>
      <c r="M30" s="176"/>
      <c r="N30" s="176"/>
      <c r="O30" s="176"/>
      <c r="P30" s="176"/>
      <c r="Q30" s="176"/>
      <c r="R30" s="176"/>
    </row>
    <row r="31" spans="1:18" x14ac:dyDescent="0.25">
      <c r="A31" s="5"/>
      <c r="B31" s="2"/>
      <c r="C31" s="2"/>
      <c r="D31" s="2"/>
      <c r="E31" s="4"/>
      <c r="F31" s="176"/>
      <c r="G31" s="176"/>
      <c r="H31" s="176"/>
      <c r="I31" s="176"/>
      <c r="J31" s="176"/>
      <c r="K31" s="176"/>
      <c r="L31" s="176"/>
      <c r="M31" s="176"/>
      <c r="N31" s="176"/>
      <c r="O31" s="176"/>
      <c r="P31" s="176"/>
      <c r="Q31" s="176"/>
      <c r="R31" s="176"/>
    </row>
    <row r="32" spans="1:18" x14ac:dyDescent="0.25">
      <c r="A32" s="5"/>
      <c r="B32" s="2"/>
      <c r="C32" s="2"/>
      <c r="D32" s="2"/>
      <c r="E32" s="4"/>
      <c r="F32" s="177" t="s">
        <v>8</v>
      </c>
      <c r="G32" s="177"/>
      <c r="H32" s="177"/>
      <c r="I32" s="177"/>
      <c r="J32" s="177"/>
      <c r="K32" s="177"/>
      <c r="L32" s="177"/>
      <c r="M32" s="177"/>
      <c r="N32" s="177"/>
      <c r="O32" s="177"/>
      <c r="P32" s="177"/>
      <c r="Q32" s="177"/>
      <c r="R32" s="177"/>
    </row>
    <row r="33" spans="1:18" x14ac:dyDescent="0.25">
      <c r="A33" s="5"/>
      <c r="B33" s="2"/>
      <c r="C33" s="2"/>
      <c r="D33" s="2"/>
      <c r="E33" s="4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</row>
    <row r="34" spans="1:18" x14ac:dyDescent="0.25">
      <c r="A34" s="5"/>
      <c r="B34" s="2"/>
      <c r="C34" s="2"/>
      <c r="D34" s="2"/>
      <c r="E34" s="4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</row>
    <row r="35" spans="1:18" x14ac:dyDescent="0.25">
      <c r="A35" s="5"/>
      <c r="B35" s="171" t="s">
        <v>9</v>
      </c>
      <c r="C35" s="171"/>
      <c r="D35" s="171"/>
      <c r="E35" s="171"/>
      <c r="F35" s="171"/>
      <c r="G35" s="171"/>
      <c r="H35" s="171"/>
      <c r="I35" s="171"/>
      <c r="J35" s="171"/>
      <c r="K35" s="171"/>
      <c r="L35" s="171"/>
      <c r="M35" s="171"/>
      <c r="N35" s="171"/>
      <c r="O35" s="171"/>
      <c r="P35" s="171"/>
      <c r="Q35" s="171"/>
      <c r="R35" s="171"/>
    </row>
    <row r="36" spans="1:18" x14ac:dyDescent="0.25">
      <c r="A36" s="5"/>
      <c r="B36" s="9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</row>
    <row r="37" spans="1:18" x14ac:dyDescent="0.25">
      <c r="A37" s="5"/>
      <c r="B37" t="s">
        <v>10</v>
      </c>
      <c r="C37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</row>
    <row r="38" spans="1:18" x14ac:dyDescent="0.25">
      <c r="A38" s="5"/>
      <c r="B38" s="9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</row>
    <row r="39" spans="1:18" x14ac:dyDescent="0.25">
      <c r="A39" s="5"/>
      <c r="B39" s="14" t="s">
        <v>11</v>
      </c>
      <c r="C39" s="178" t="s">
        <v>12</v>
      </c>
      <c r="D39" s="178"/>
      <c r="E39" s="178"/>
      <c r="F39" s="178"/>
      <c r="G39" s="178"/>
      <c r="H39" s="178"/>
      <c r="I39" s="179"/>
      <c r="J39" s="2"/>
      <c r="K39" s="2"/>
      <c r="L39" s="2"/>
      <c r="M39" s="2"/>
      <c r="N39" s="2"/>
      <c r="O39" s="2"/>
      <c r="P39" s="2"/>
      <c r="Q39" s="2"/>
      <c r="R39" s="2"/>
    </row>
    <row r="40" spans="1:18" x14ac:dyDescent="0.25">
      <c r="A40" s="5"/>
      <c r="B40" s="65"/>
      <c r="C40" s="180" t="s">
        <v>13</v>
      </c>
      <c r="D40" s="180"/>
      <c r="E40" s="180"/>
      <c r="F40" s="180"/>
      <c r="G40" s="180"/>
      <c r="H40" s="180"/>
      <c r="I40" s="180"/>
      <c r="J40" s="2"/>
      <c r="K40" s="2"/>
      <c r="L40" s="2"/>
      <c r="M40" s="2"/>
      <c r="N40" s="2"/>
      <c r="O40" s="2"/>
      <c r="P40" s="2"/>
      <c r="Q40" s="2"/>
      <c r="R40" s="2"/>
    </row>
    <row r="41" spans="1:18" x14ac:dyDescent="0.25">
      <c r="A41" s="5"/>
      <c r="B41" s="66"/>
      <c r="C41" s="180" t="s">
        <v>14</v>
      </c>
      <c r="D41" s="180"/>
      <c r="E41" s="180"/>
      <c r="F41" s="180"/>
      <c r="G41" s="180"/>
      <c r="H41" s="180"/>
      <c r="I41" s="180"/>
      <c r="J41" s="2"/>
      <c r="K41" s="2"/>
      <c r="L41" s="2"/>
      <c r="M41" s="2"/>
      <c r="N41" s="2"/>
      <c r="O41" s="2"/>
      <c r="P41" s="2"/>
      <c r="Q41" s="2"/>
      <c r="R41" s="2"/>
    </row>
    <row r="42" spans="1:18" x14ac:dyDescent="0.25">
      <c r="A42" s="5"/>
      <c r="B42" s="67"/>
      <c r="C42" s="180" t="s">
        <v>15</v>
      </c>
      <c r="D42" s="180"/>
      <c r="E42" s="180"/>
      <c r="F42" s="180"/>
      <c r="G42" s="180"/>
      <c r="H42" s="180"/>
      <c r="I42" s="180"/>
      <c r="J42" s="2"/>
      <c r="K42" s="2"/>
      <c r="L42" s="2"/>
      <c r="M42" s="2"/>
      <c r="N42" s="2"/>
      <c r="O42" s="2"/>
      <c r="P42" s="2"/>
      <c r="Q42" s="2"/>
      <c r="R42" s="2"/>
    </row>
    <row r="43" spans="1:18" x14ac:dyDescent="0.25">
      <c r="A43" s="5"/>
      <c r="B43" s="68"/>
      <c r="C43" s="180" t="s">
        <v>16</v>
      </c>
      <c r="D43" s="180"/>
      <c r="E43" s="180"/>
      <c r="F43" s="180"/>
      <c r="G43" s="180"/>
      <c r="H43" s="180"/>
      <c r="I43" s="180"/>
      <c r="J43" s="2"/>
      <c r="K43" s="2"/>
      <c r="L43" s="2"/>
      <c r="M43" s="2"/>
      <c r="N43" s="2"/>
      <c r="O43" s="2"/>
      <c r="P43" s="2"/>
      <c r="Q43" s="2"/>
      <c r="R43" s="2"/>
    </row>
    <row r="44" spans="1:18" x14ac:dyDescent="0.25">
      <c r="A44" s="5"/>
      <c r="B44" s="69"/>
      <c r="C44" s="180" t="s">
        <v>113</v>
      </c>
      <c r="D44" s="180"/>
      <c r="E44" s="180"/>
      <c r="F44" s="180"/>
      <c r="G44" s="180"/>
      <c r="H44" s="180"/>
      <c r="I44" s="180"/>
      <c r="J44" s="2"/>
      <c r="K44" s="2"/>
      <c r="L44" s="2"/>
      <c r="M44" s="2"/>
      <c r="N44" s="2"/>
      <c r="O44" s="2"/>
      <c r="P44" s="2"/>
      <c r="Q44" s="2"/>
      <c r="R44" s="2"/>
    </row>
    <row r="45" spans="1:18" x14ac:dyDescent="0.25">
      <c r="A45" s="5"/>
      <c r="B45" s="70"/>
      <c r="C45" s="180" t="s">
        <v>114</v>
      </c>
      <c r="D45" s="180"/>
      <c r="E45" s="180"/>
      <c r="F45" s="180"/>
      <c r="G45" s="180"/>
      <c r="H45" s="180"/>
      <c r="I45" s="180"/>
      <c r="J45" s="2"/>
      <c r="K45" s="2"/>
      <c r="L45" s="2"/>
      <c r="M45" s="2"/>
      <c r="N45" s="2"/>
      <c r="O45" s="2"/>
      <c r="P45" s="2"/>
      <c r="Q45" s="2"/>
      <c r="R45" s="2"/>
    </row>
    <row r="46" spans="1:18" x14ac:dyDescent="0.25">
      <c r="A46" s="5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</row>
    <row r="47" spans="1:18" x14ac:dyDescent="0.25">
      <c r="A47" s="5"/>
      <c r="B47" s="5" t="s">
        <v>17</v>
      </c>
      <c r="P47" s="2"/>
      <c r="Q47" s="2"/>
      <c r="R47" s="2"/>
    </row>
    <row r="48" spans="1:18" x14ac:dyDescent="0.25">
      <c r="A48" s="5"/>
      <c r="P48" s="2"/>
      <c r="Q48" s="2"/>
      <c r="R48" s="2"/>
    </row>
    <row r="49" spans="1:18" x14ac:dyDescent="0.25">
      <c r="A49" s="5"/>
      <c r="P49" s="2"/>
      <c r="Q49" s="2"/>
      <c r="R49" s="2"/>
    </row>
    <row r="50" spans="1:18" x14ac:dyDescent="0.25">
      <c r="A50" s="5"/>
      <c r="P50" s="2"/>
      <c r="Q50" s="2"/>
      <c r="R50" s="2"/>
    </row>
    <row r="51" spans="1:18" x14ac:dyDescent="0.25">
      <c r="A51" s="5"/>
      <c r="P51" s="2"/>
      <c r="Q51" s="2"/>
      <c r="R51" s="2"/>
    </row>
    <row r="52" spans="1:18" x14ac:dyDescent="0.25">
      <c r="A52" s="5"/>
      <c r="P52" s="2"/>
      <c r="Q52" s="2"/>
      <c r="R52" s="2"/>
    </row>
    <row r="53" spans="1:18" x14ac:dyDescent="0.25">
      <c r="A53" s="5"/>
      <c r="P53" s="2"/>
      <c r="Q53" s="2"/>
      <c r="R53" s="2"/>
    </row>
    <row r="54" spans="1:18" x14ac:dyDescent="0.25">
      <c r="A54" s="5"/>
      <c r="P54" s="2"/>
      <c r="Q54" s="2"/>
      <c r="R54" s="2"/>
    </row>
    <row r="55" spans="1:18" x14ac:dyDescent="0.25">
      <c r="A55" s="5"/>
      <c r="P55" s="2"/>
      <c r="Q55" s="2"/>
      <c r="R55" s="2"/>
    </row>
    <row r="56" spans="1:18" x14ac:dyDescent="0.25">
      <c r="A56" s="5"/>
      <c r="P56" s="2"/>
      <c r="Q56" s="2"/>
      <c r="R56" s="2"/>
    </row>
    <row r="57" spans="1:18" x14ac:dyDescent="0.25">
      <c r="A57" s="5"/>
      <c r="P57" s="2"/>
      <c r="Q57" s="2"/>
      <c r="R57" s="2"/>
    </row>
    <row r="58" spans="1:18" x14ac:dyDescent="0.25">
      <c r="A58" s="5"/>
      <c r="P58" s="2"/>
      <c r="Q58" s="2"/>
      <c r="R58" s="2"/>
    </row>
    <row r="59" spans="1:18" x14ac:dyDescent="0.25">
      <c r="A59" s="5"/>
      <c r="P59" s="2"/>
      <c r="Q59" s="2"/>
      <c r="R59" s="2"/>
    </row>
    <row r="60" spans="1:18" x14ac:dyDescent="0.25">
      <c r="A60" s="5"/>
      <c r="P60" s="2"/>
      <c r="Q60" s="2"/>
      <c r="R60" s="2"/>
    </row>
    <row r="61" spans="1:18" x14ac:dyDescent="0.25">
      <c r="A61" s="5"/>
      <c r="P61" s="2"/>
      <c r="Q61" s="2"/>
      <c r="R61" s="2"/>
    </row>
    <row r="62" spans="1:18" x14ac:dyDescent="0.25">
      <c r="A62" s="5"/>
      <c r="P62" s="2"/>
      <c r="Q62" s="2"/>
      <c r="R62" s="2"/>
    </row>
    <row r="63" spans="1:18" x14ac:dyDescent="0.25">
      <c r="A63" s="5"/>
      <c r="P63" s="2"/>
      <c r="Q63" s="2"/>
      <c r="R63" s="2"/>
    </row>
    <row r="64" spans="1:18" x14ac:dyDescent="0.25">
      <c r="A64" s="5"/>
      <c r="P64" s="2"/>
      <c r="Q64" s="2"/>
      <c r="R64" s="2"/>
    </row>
    <row r="65" spans="1:18" x14ac:dyDescent="0.25">
      <c r="A65" s="5"/>
      <c r="P65" s="2"/>
      <c r="Q65" s="2"/>
      <c r="R65" s="2"/>
    </row>
    <row r="66" spans="1:18" x14ac:dyDescent="0.25">
      <c r="A66" s="5"/>
      <c r="P66" s="2"/>
      <c r="Q66" s="2"/>
      <c r="R66" s="2"/>
    </row>
    <row r="67" spans="1:18" x14ac:dyDescent="0.25">
      <c r="A67" s="5"/>
      <c r="P67" s="2"/>
      <c r="Q67" s="2"/>
      <c r="R67" s="2"/>
    </row>
    <row r="68" spans="1:18" x14ac:dyDescent="0.25">
      <c r="A68" s="5"/>
      <c r="P68" s="2"/>
      <c r="Q68" s="2"/>
      <c r="R68" s="2"/>
    </row>
    <row r="69" spans="1:18" x14ac:dyDescent="0.25">
      <c r="P69" s="2"/>
      <c r="Q69" s="2"/>
      <c r="R69" s="2"/>
    </row>
    <row r="70" spans="1:18" x14ac:dyDescent="0.25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</row>
    <row r="71" spans="1:18" x14ac:dyDescent="0.25">
      <c r="B71" s="171" t="s">
        <v>18</v>
      </c>
      <c r="C71" s="171"/>
      <c r="D71" s="171"/>
      <c r="E71" s="171"/>
      <c r="F71" s="171"/>
      <c r="G71" s="171"/>
      <c r="H71" s="171"/>
      <c r="I71" s="171"/>
      <c r="J71" s="171"/>
      <c r="K71" s="171"/>
      <c r="L71" s="171"/>
      <c r="M71" s="171"/>
      <c r="N71" s="171"/>
      <c r="O71" s="171"/>
      <c r="P71" s="171"/>
      <c r="Q71" s="171"/>
      <c r="R71" s="171"/>
    </row>
    <row r="72" spans="1:18" x14ac:dyDescent="0.25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</row>
    <row r="73" spans="1:18" x14ac:dyDescent="0.25">
      <c r="B73" s="41"/>
      <c r="C73" s="2" t="s">
        <v>21</v>
      </c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</row>
    <row r="74" spans="1:18" x14ac:dyDescent="0.25">
      <c r="B74" s="40"/>
      <c r="C74" s="2" t="s">
        <v>20</v>
      </c>
      <c r="D74" s="2"/>
      <c r="E74" s="2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</row>
    <row r="75" spans="1:18" x14ac:dyDescent="0.25">
      <c r="B75" s="43"/>
      <c r="C75" s="44" t="s">
        <v>85</v>
      </c>
      <c r="D75" s="2"/>
      <c r="E75" s="2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</row>
    <row r="76" spans="1:18" x14ac:dyDescent="0.25">
      <c r="A76" s="4"/>
      <c r="B76" s="42"/>
      <c r="C76" s="2" t="s">
        <v>19</v>
      </c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</row>
    <row r="77" spans="1:18" x14ac:dyDescent="0.25">
      <c r="A77" s="4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</row>
    <row r="78" spans="1:18" x14ac:dyDescent="0.25">
      <c r="B78" s="171" t="s">
        <v>22</v>
      </c>
      <c r="C78" s="171"/>
      <c r="D78" s="171"/>
      <c r="E78" s="171"/>
      <c r="F78" s="171"/>
      <c r="G78" s="171"/>
      <c r="H78" s="171"/>
      <c r="I78" s="171"/>
      <c r="J78" s="171"/>
      <c r="K78" s="171"/>
      <c r="L78" s="171"/>
      <c r="M78" s="171"/>
      <c r="N78" s="171"/>
      <c r="O78" s="171"/>
      <c r="P78" s="171"/>
      <c r="Q78" s="171"/>
      <c r="R78" s="171"/>
    </row>
    <row r="79" spans="1:18" x14ac:dyDescent="0.25">
      <c r="B79" s="7"/>
      <c r="C79" s="8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</row>
    <row r="80" spans="1:18" x14ac:dyDescent="0.25">
      <c r="B80" s="18" t="s">
        <v>23</v>
      </c>
      <c r="C80" s="2" t="s">
        <v>24</v>
      </c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</row>
    <row r="81" spans="1:18" x14ac:dyDescent="0.25">
      <c r="B81" s="18" t="s">
        <v>25</v>
      </c>
      <c r="C81" s="2" t="s">
        <v>26</v>
      </c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</row>
    <row r="82" spans="1:18" x14ac:dyDescent="0.25">
      <c r="B82" s="18" t="s">
        <v>27</v>
      </c>
      <c r="C82" s="2" t="s">
        <v>28</v>
      </c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</row>
    <row r="83" spans="1:18" x14ac:dyDescent="0.25">
      <c r="B83" s="18" t="s">
        <v>86</v>
      </c>
      <c r="C83" s="2" t="s">
        <v>90</v>
      </c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</row>
    <row r="84" spans="1:18" x14ac:dyDescent="0.25">
      <c r="B84" s="18" t="s">
        <v>88</v>
      </c>
      <c r="C84" s="2" t="s">
        <v>91</v>
      </c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</row>
    <row r="85" spans="1:18" x14ac:dyDescent="0.25">
      <c r="A85" s="5"/>
      <c r="B85" s="39" t="s">
        <v>89</v>
      </c>
      <c r="C85" s="2" t="s">
        <v>92</v>
      </c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</row>
    <row r="86" spans="1:18" x14ac:dyDescent="0.25">
      <c r="A86" s="5"/>
      <c r="B86" s="18" t="s">
        <v>29</v>
      </c>
      <c r="C86" s="8" t="s">
        <v>30</v>
      </c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</row>
    <row r="87" spans="1:18" x14ac:dyDescent="0.25">
      <c r="A87" s="5"/>
      <c r="B87" s="18" t="s">
        <v>31</v>
      </c>
      <c r="C87" s="8" t="s">
        <v>32</v>
      </c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</row>
    <row r="88" spans="1:18" x14ac:dyDescent="0.25">
      <c r="A88" s="5"/>
      <c r="B88" s="18" t="s">
        <v>33</v>
      </c>
      <c r="C88" s="8" t="s">
        <v>34</v>
      </c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</row>
    <row r="89" spans="1:18" x14ac:dyDescent="0.25">
      <c r="A89" s="5"/>
      <c r="B89" s="18" t="s">
        <v>35</v>
      </c>
      <c r="C89" s="8" t="s">
        <v>36</v>
      </c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</row>
    <row r="90" spans="1:18" x14ac:dyDescent="0.25">
      <c r="A90" s="5"/>
      <c r="B90" s="18" t="s">
        <v>37</v>
      </c>
      <c r="C90" s="8" t="s">
        <v>38</v>
      </c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</row>
    <row r="91" spans="1:18" x14ac:dyDescent="0.25">
      <c r="A91" s="5"/>
      <c r="B91" s="18" t="s">
        <v>39</v>
      </c>
      <c r="C91" s="8" t="s">
        <v>40</v>
      </c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</row>
    <row r="92" spans="1:18" x14ac:dyDescent="0.25">
      <c r="A92" s="5"/>
      <c r="B92" s="57" t="s">
        <v>94</v>
      </c>
      <c r="C92" s="5" t="s">
        <v>97</v>
      </c>
    </row>
    <row r="93" spans="1:18" ht="18" x14ac:dyDescent="0.35">
      <c r="B93" s="57" t="s">
        <v>246</v>
      </c>
      <c r="C93" s="5" t="s">
        <v>245</v>
      </c>
    </row>
  </sheetData>
  <mergeCells count="19">
    <mergeCell ref="B78:R78"/>
    <mergeCell ref="F29:R29"/>
    <mergeCell ref="F30:R31"/>
    <mergeCell ref="F32:R32"/>
    <mergeCell ref="B35:R35"/>
    <mergeCell ref="C39:I39"/>
    <mergeCell ref="B71:R71"/>
    <mergeCell ref="C40:I40"/>
    <mergeCell ref="C41:I41"/>
    <mergeCell ref="C42:I42"/>
    <mergeCell ref="C43:I43"/>
    <mergeCell ref="C44:I44"/>
    <mergeCell ref="C45:I45"/>
    <mergeCell ref="B18:R18"/>
    <mergeCell ref="B2:R2"/>
    <mergeCell ref="B3:R3"/>
    <mergeCell ref="B5:R5"/>
    <mergeCell ref="B7:R7"/>
    <mergeCell ref="B8:R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tabColor rgb="FFF8CBAD"/>
  </sheetPr>
  <dimension ref="A2:N54"/>
  <sheetViews>
    <sheetView zoomScale="90" zoomScaleNormal="90" workbookViewId="0">
      <selection activeCell="E9" sqref="E9:E12"/>
    </sheetView>
  </sheetViews>
  <sheetFormatPr baseColWidth="10" defaultColWidth="11.42578125" defaultRowHeight="12.75" x14ac:dyDescent="0.2"/>
  <cols>
    <col min="1" max="1" width="3.28515625" style="2" customWidth="1"/>
    <col min="2" max="2" width="11.5703125" style="19" customWidth="1"/>
    <col min="3" max="3" width="7.42578125" style="20" bestFit="1" customWidth="1"/>
    <col min="4" max="4" width="10.42578125" style="19" customWidth="1"/>
    <col min="5" max="5" width="33.42578125" style="19" customWidth="1"/>
    <col min="6" max="6" width="52.85546875" style="19" customWidth="1"/>
    <col min="7" max="7" width="32.7109375" style="19" customWidth="1"/>
    <col min="8" max="8" width="18.140625" style="19" customWidth="1"/>
    <col min="9" max="9" width="17.5703125" style="19" customWidth="1"/>
    <col min="10" max="10" width="52.7109375" style="19" customWidth="1"/>
    <col min="11" max="11" width="45.7109375" style="19" customWidth="1"/>
    <col min="12" max="12" width="32" style="19" customWidth="1"/>
    <col min="13" max="13" width="37.42578125" style="19" customWidth="1"/>
    <col min="14" max="14" width="26.5703125" style="19" customWidth="1"/>
    <col min="15" max="16384" width="11.42578125" style="19"/>
  </cols>
  <sheetData>
    <row r="2" spans="1:14" ht="18" x14ac:dyDescent="0.25">
      <c r="A2" s="1"/>
      <c r="B2" s="171" t="s">
        <v>95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</row>
    <row r="3" spans="1:14" ht="18" x14ac:dyDescent="0.25">
      <c r="A3" s="1"/>
    </row>
    <row r="4" spans="1:14" s="2" customFormat="1" ht="25.5" x14ac:dyDescent="0.2">
      <c r="B4" s="35" t="s">
        <v>41</v>
      </c>
      <c r="C4" s="35" t="s">
        <v>42</v>
      </c>
      <c r="D4" s="35" t="s">
        <v>43</v>
      </c>
      <c r="E4" s="35" t="s">
        <v>44</v>
      </c>
      <c r="F4" s="35" t="s">
        <v>45</v>
      </c>
      <c r="G4" s="35" t="s">
        <v>46</v>
      </c>
      <c r="H4" s="35" t="s">
        <v>47</v>
      </c>
      <c r="I4" s="35" t="s">
        <v>48</v>
      </c>
      <c r="J4" s="35" t="s">
        <v>49</v>
      </c>
      <c r="K4" s="35" t="s">
        <v>50</v>
      </c>
      <c r="L4" s="35" t="s">
        <v>51</v>
      </c>
      <c r="M4" s="35" t="s">
        <v>52</v>
      </c>
      <c r="N4" s="35" t="s">
        <v>53</v>
      </c>
    </row>
    <row r="5" spans="1:14" s="2" customFormat="1" ht="109.5" customHeight="1" x14ac:dyDescent="0.2">
      <c r="B5" s="49" t="s">
        <v>98</v>
      </c>
      <c r="C5" s="23" t="s">
        <v>126</v>
      </c>
      <c r="D5" s="37" t="s">
        <v>125</v>
      </c>
      <c r="E5" s="55" t="s">
        <v>93</v>
      </c>
      <c r="F5" s="56" t="s">
        <v>268</v>
      </c>
      <c r="G5" s="50" t="s">
        <v>269</v>
      </c>
      <c r="H5" s="25" t="s">
        <v>87</v>
      </c>
      <c r="I5" s="22">
        <v>1</v>
      </c>
      <c r="J5" s="24" t="s">
        <v>144</v>
      </c>
      <c r="K5" s="125" t="s">
        <v>263</v>
      </c>
      <c r="L5" s="74" t="s">
        <v>132</v>
      </c>
      <c r="M5" s="21"/>
      <c r="N5" s="22" t="s">
        <v>271</v>
      </c>
    </row>
    <row r="6" spans="1:14" ht="42" customHeight="1" x14ac:dyDescent="0.2">
      <c r="B6" s="189" t="s">
        <v>143</v>
      </c>
      <c r="C6" s="190" t="s">
        <v>250</v>
      </c>
      <c r="D6" s="192" t="s">
        <v>191</v>
      </c>
      <c r="E6" s="193" t="s">
        <v>128</v>
      </c>
      <c r="F6" s="195" t="s">
        <v>129</v>
      </c>
      <c r="G6" s="50" t="s">
        <v>130</v>
      </c>
      <c r="H6" s="25" t="s">
        <v>131</v>
      </c>
      <c r="I6" s="25">
        <v>1</v>
      </c>
      <c r="J6" s="24" t="s">
        <v>258</v>
      </c>
      <c r="K6" s="197" t="s">
        <v>265</v>
      </c>
      <c r="L6" s="191" t="s">
        <v>132</v>
      </c>
      <c r="M6" s="50"/>
      <c r="N6" s="22" t="s">
        <v>270</v>
      </c>
    </row>
    <row r="7" spans="1:14" ht="42" customHeight="1" x14ac:dyDescent="0.2">
      <c r="B7" s="189"/>
      <c r="C7" s="190"/>
      <c r="D7" s="192"/>
      <c r="E7" s="194"/>
      <c r="F7" s="196"/>
      <c r="G7" s="50" t="s">
        <v>133</v>
      </c>
      <c r="H7" s="25" t="s">
        <v>134</v>
      </c>
      <c r="I7" s="22">
        <v>1</v>
      </c>
      <c r="J7" s="124" t="s">
        <v>259</v>
      </c>
      <c r="K7" s="198"/>
      <c r="L7" s="191"/>
      <c r="M7" s="21"/>
      <c r="N7" s="22" t="s">
        <v>272</v>
      </c>
    </row>
    <row r="8" spans="1:14" ht="42" customHeight="1" x14ac:dyDescent="0.2">
      <c r="B8" s="189"/>
      <c r="C8" s="190"/>
      <c r="D8" s="192"/>
      <c r="E8" s="194"/>
      <c r="F8" s="196"/>
      <c r="G8" s="50" t="s">
        <v>135</v>
      </c>
      <c r="H8" s="25" t="s">
        <v>136</v>
      </c>
      <c r="I8" s="22">
        <v>1</v>
      </c>
      <c r="J8" s="124" t="s">
        <v>259</v>
      </c>
      <c r="K8" s="199"/>
      <c r="L8" s="191"/>
      <c r="M8" s="50"/>
      <c r="N8" s="22" t="s">
        <v>272</v>
      </c>
    </row>
    <row r="9" spans="1:14" ht="56.25" customHeight="1" x14ac:dyDescent="0.2">
      <c r="B9" s="189"/>
      <c r="C9" s="190"/>
      <c r="D9" s="191" t="s">
        <v>192</v>
      </c>
      <c r="E9" s="187" t="s">
        <v>137</v>
      </c>
      <c r="F9" s="188" t="s">
        <v>138</v>
      </c>
      <c r="G9" s="72" t="s">
        <v>139</v>
      </c>
      <c r="H9" s="22" t="s">
        <v>140</v>
      </c>
      <c r="I9" s="22">
        <v>1</v>
      </c>
      <c r="J9" s="71" t="s">
        <v>260</v>
      </c>
      <c r="K9" s="184" t="s">
        <v>266</v>
      </c>
      <c r="L9" s="181" t="s">
        <v>132</v>
      </c>
      <c r="M9" s="73"/>
      <c r="N9" s="22" t="s">
        <v>273</v>
      </c>
    </row>
    <row r="10" spans="1:14" ht="38.25" x14ac:dyDescent="0.2">
      <c r="B10" s="189"/>
      <c r="C10" s="190"/>
      <c r="D10" s="191"/>
      <c r="E10" s="187"/>
      <c r="F10" s="188"/>
      <c r="G10" s="73" t="s">
        <v>141</v>
      </c>
      <c r="H10" s="22" t="s">
        <v>142</v>
      </c>
      <c r="I10" s="22">
        <v>1</v>
      </c>
      <c r="J10" s="125" t="s">
        <v>261</v>
      </c>
      <c r="K10" s="185"/>
      <c r="L10" s="182"/>
      <c r="M10" s="75"/>
      <c r="N10" s="22" t="s">
        <v>274</v>
      </c>
    </row>
    <row r="11" spans="1:14" ht="24" x14ac:dyDescent="0.2">
      <c r="B11" s="189"/>
      <c r="C11" s="190"/>
      <c r="D11" s="191"/>
      <c r="E11" s="187"/>
      <c r="F11" s="188"/>
      <c r="G11" s="127" t="s">
        <v>254</v>
      </c>
      <c r="H11" s="123" t="s">
        <v>255</v>
      </c>
      <c r="I11" s="123">
        <v>1</v>
      </c>
      <c r="J11" s="128" t="s">
        <v>190</v>
      </c>
      <c r="K11" s="186"/>
      <c r="L11" s="183"/>
      <c r="M11" s="122"/>
      <c r="N11" s="130" t="s">
        <v>275</v>
      </c>
    </row>
    <row r="12" spans="1:14" ht="24" x14ac:dyDescent="0.2">
      <c r="B12" s="189"/>
      <c r="C12" s="190"/>
      <c r="D12" s="191"/>
      <c r="E12" s="187"/>
      <c r="F12" s="188"/>
      <c r="G12" s="127" t="s">
        <v>256</v>
      </c>
      <c r="H12" s="123" t="s">
        <v>257</v>
      </c>
      <c r="I12" s="123">
        <v>1</v>
      </c>
      <c r="J12" s="128" t="s">
        <v>262</v>
      </c>
      <c r="K12" s="126" t="s">
        <v>267</v>
      </c>
      <c r="L12" s="123" t="s">
        <v>264</v>
      </c>
      <c r="M12" s="122"/>
      <c r="N12" s="60" t="s">
        <v>276</v>
      </c>
    </row>
    <row r="53" spans="1:1" x14ac:dyDescent="0.2">
      <c r="A53" s="4"/>
    </row>
    <row r="54" spans="1:1" x14ac:dyDescent="0.2">
      <c r="A54" s="4"/>
    </row>
  </sheetData>
  <mergeCells count="13">
    <mergeCell ref="B2:N2"/>
    <mergeCell ref="D6:D8"/>
    <mergeCell ref="E6:E8"/>
    <mergeCell ref="F6:F8"/>
    <mergeCell ref="L6:L8"/>
    <mergeCell ref="K6:K8"/>
    <mergeCell ref="L9:L11"/>
    <mergeCell ref="K9:K11"/>
    <mergeCell ref="E9:E12"/>
    <mergeCell ref="F9:F12"/>
    <mergeCell ref="B6:B12"/>
    <mergeCell ref="C6:C12"/>
    <mergeCell ref="D9:D1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rgb="FFBDD7EE"/>
  </sheetPr>
  <dimension ref="A2:J63"/>
  <sheetViews>
    <sheetView workbookViewId="0">
      <selection activeCell="G26" sqref="G26"/>
    </sheetView>
  </sheetViews>
  <sheetFormatPr baseColWidth="10" defaultColWidth="11.42578125" defaultRowHeight="12.75" x14ac:dyDescent="0.2"/>
  <cols>
    <col min="1" max="1" width="3.28515625" style="2" customWidth="1"/>
    <col min="2" max="2" width="33.7109375" style="2" customWidth="1"/>
    <col min="3" max="3" width="19.5703125" style="2" customWidth="1"/>
    <col min="4" max="9" width="13.7109375" style="2" customWidth="1"/>
    <col min="10" max="10" width="33.5703125" style="2" customWidth="1"/>
    <col min="11" max="16384" width="11.42578125" style="2"/>
  </cols>
  <sheetData>
    <row r="2" spans="2:10" ht="15.75" x14ac:dyDescent="0.25">
      <c r="B2" s="211" t="s">
        <v>84</v>
      </c>
      <c r="C2" s="211"/>
      <c r="D2" s="211"/>
      <c r="E2" s="211"/>
      <c r="F2" s="211"/>
      <c r="G2" s="211"/>
      <c r="H2" s="211"/>
      <c r="I2" s="211"/>
      <c r="J2" s="211"/>
    </row>
    <row r="4" spans="2:10" x14ac:dyDescent="0.2">
      <c r="B4" s="212" t="s">
        <v>60</v>
      </c>
      <c r="C4" s="212"/>
      <c r="D4" s="212"/>
      <c r="E4" s="212"/>
      <c r="F4" s="212"/>
      <c r="G4" s="212"/>
      <c r="H4" s="212"/>
      <c r="I4" s="212"/>
      <c r="J4" s="212"/>
    </row>
    <row r="5" spans="2:10" x14ac:dyDescent="0.2">
      <c r="B5" s="26" t="s">
        <v>42</v>
      </c>
      <c r="C5" s="207" t="s">
        <v>127</v>
      </c>
      <c r="D5" s="207"/>
      <c r="E5" s="207"/>
      <c r="F5" s="207"/>
      <c r="G5" s="207"/>
      <c r="H5" s="207"/>
      <c r="I5" s="207"/>
      <c r="J5" s="207"/>
    </row>
    <row r="6" spans="2:10" x14ac:dyDescent="0.2">
      <c r="B6" s="27" t="s">
        <v>61</v>
      </c>
      <c r="C6" s="207"/>
      <c r="D6" s="207"/>
      <c r="E6" s="207"/>
      <c r="F6" s="207"/>
      <c r="G6" s="207"/>
      <c r="H6" s="207"/>
      <c r="I6" s="207"/>
      <c r="J6" s="207"/>
    </row>
    <row r="7" spans="2:10" x14ac:dyDescent="0.2">
      <c r="B7" s="213" t="s">
        <v>62</v>
      </c>
      <c r="C7" s="28" t="s">
        <v>46</v>
      </c>
      <c r="D7" s="216" t="s">
        <v>145</v>
      </c>
      <c r="E7" s="216"/>
      <c r="F7" s="216"/>
      <c r="G7" s="216"/>
      <c r="H7" s="216"/>
      <c r="I7" s="216"/>
      <c r="J7" s="216"/>
    </row>
    <row r="8" spans="2:10" x14ac:dyDescent="0.2">
      <c r="B8" s="214"/>
      <c r="C8" s="29" t="s">
        <v>63</v>
      </c>
      <c r="D8" s="217" t="s">
        <v>146</v>
      </c>
      <c r="E8" s="217"/>
      <c r="F8" s="217"/>
      <c r="G8" s="217"/>
      <c r="H8" s="217"/>
      <c r="I8" s="217"/>
      <c r="J8" s="217"/>
    </row>
    <row r="9" spans="2:10" x14ac:dyDescent="0.2">
      <c r="B9" s="214"/>
      <c r="C9" s="30" t="s">
        <v>64</v>
      </c>
      <c r="D9" s="207" t="s">
        <v>147</v>
      </c>
      <c r="E9" s="207"/>
      <c r="F9" s="207"/>
      <c r="G9" s="207"/>
      <c r="H9" s="207"/>
      <c r="I9" s="207"/>
      <c r="J9" s="207"/>
    </row>
    <row r="10" spans="2:10" x14ac:dyDescent="0.2">
      <c r="B10" s="215"/>
      <c r="C10" s="30" t="s">
        <v>65</v>
      </c>
      <c r="D10" s="207"/>
      <c r="E10" s="207"/>
      <c r="F10" s="207"/>
      <c r="G10" s="207"/>
      <c r="H10" s="207"/>
      <c r="I10" s="207"/>
      <c r="J10" s="207"/>
    </row>
    <row r="11" spans="2:10" x14ac:dyDescent="0.2">
      <c r="B11" s="27" t="s">
        <v>66</v>
      </c>
      <c r="C11" s="52" t="s">
        <v>67</v>
      </c>
      <c r="D11" s="203">
        <v>81</v>
      </c>
      <c r="E11" s="204"/>
      <c r="F11" s="52" t="s">
        <v>68</v>
      </c>
      <c r="G11" s="205"/>
      <c r="H11" s="205"/>
      <c r="I11" s="31" t="s">
        <v>69</v>
      </c>
      <c r="J11" s="51"/>
    </row>
    <row r="12" spans="2:10" x14ac:dyDescent="0.2">
      <c r="B12" s="27" t="s">
        <v>70</v>
      </c>
      <c r="C12" s="206" t="s">
        <v>252</v>
      </c>
      <c r="D12" s="207"/>
      <c r="E12" s="207"/>
      <c r="F12" s="207"/>
      <c r="G12" s="207"/>
      <c r="H12" s="207"/>
      <c r="I12" s="207"/>
      <c r="J12" s="207"/>
    </row>
    <row r="13" spans="2:10" x14ac:dyDescent="0.2">
      <c r="B13" s="208" t="s">
        <v>71</v>
      </c>
      <c r="C13" s="210" t="s">
        <v>253</v>
      </c>
      <c r="D13" s="210"/>
      <c r="E13" s="210"/>
      <c r="F13" s="210"/>
      <c r="G13" s="210"/>
      <c r="H13" s="210"/>
      <c r="I13" s="210"/>
      <c r="J13" s="210"/>
    </row>
    <row r="14" spans="2:10" x14ac:dyDescent="0.2">
      <c r="B14" s="209"/>
      <c r="C14" s="210"/>
      <c r="D14" s="210"/>
      <c r="E14" s="210"/>
      <c r="F14" s="210"/>
      <c r="G14" s="210"/>
      <c r="H14" s="210"/>
      <c r="I14" s="210"/>
      <c r="J14" s="210"/>
    </row>
    <row r="17" spans="2:7" ht="15" x14ac:dyDescent="0.25">
      <c r="B17" s="201" t="s">
        <v>148</v>
      </c>
      <c r="C17" s="202"/>
      <c r="D17" s="64" t="s">
        <v>149</v>
      </c>
      <c r="E17" s="64">
        <v>2000</v>
      </c>
      <c r="G17" s="131" t="s">
        <v>277</v>
      </c>
    </row>
    <row r="18" spans="2:7" x14ac:dyDescent="0.2">
      <c r="B18" s="200" t="s">
        <v>150</v>
      </c>
      <c r="C18" s="200"/>
      <c r="D18" s="32"/>
      <c r="E18" s="32"/>
    </row>
    <row r="19" spans="2:7" x14ac:dyDescent="0.2">
      <c r="B19" s="200" t="s">
        <v>151</v>
      </c>
      <c r="C19" s="200"/>
      <c r="D19" s="76" t="s">
        <v>152</v>
      </c>
      <c r="E19" s="138">
        <v>317428.2</v>
      </c>
    </row>
    <row r="20" spans="2:7" x14ac:dyDescent="0.2">
      <c r="B20" s="200" t="s">
        <v>153</v>
      </c>
      <c r="C20" s="200"/>
      <c r="D20" s="76" t="s">
        <v>152</v>
      </c>
      <c r="E20" s="138">
        <v>126058.458</v>
      </c>
    </row>
    <row r="21" spans="2:7" x14ac:dyDescent="0.2">
      <c r="B21" s="200" t="s">
        <v>154</v>
      </c>
      <c r="C21" s="200"/>
      <c r="D21" s="76" t="s">
        <v>152</v>
      </c>
      <c r="E21" s="138">
        <v>74263.703703703708</v>
      </c>
    </row>
    <row r="22" spans="2:7" x14ac:dyDescent="0.2">
      <c r="B22" s="200" t="s">
        <v>155</v>
      </c>
      <c r="C22" s="200"/>
      <c r="D22" s="76" t="s">
        <v>152</v>
      </c>
      <c r="E22" s="138">
        <v>1522716.4074074074</v>
      </c>
    </row>
    <row r="23" spans="2:7" x14ac:dyDescent="0.2">
      <c r="B23" s="200" t="s">
        <v>156</v>
      </c>
      <c r="C23" s="200"/>
      <c r="D23" s="76" t="s">
        <v>157</v>
      </c>
      <c r="E23" s="138">
        <v>39852776.337037034</v>
      </c>
    </row>
    <row r="24" spans="2:7" x14ac:dyDescent="0.2">
      <c r="B24" s="200" t="s">
        <v>158</v>
      </c>
      <c r="C24" s="200"/>
      <c r="D24" s="76" t="s">
        <v>157</v>
      </c>
      <c r="E24" s="138">
        <v>7268444.444444444</v>
      </c>
    </row>
    <row r="25" spans="2:7" x14ac:dyDescent="0.2">
      <c r="B25" s="200" t="s">
        <v>159</v>
      </c>
      <c r="C25" s="200"/>
      <c r="D25" s="76" t="s">
        <v>157</v>
      </c>
      <c r="E25" s="138">
        <v>27021851.851851851</v>
      </c>
    </row>
    <row r="26" spans="2:7" x14ac:dyDescent="0.2">
      <c r="B26" s="200" t="s">
        <v>160</v>
      </c>
      <c r="C26" s="200"/>
      <c r="D26" s="76" t="s">
        <v>152</v>
      </c>
      <c r="E26" s="138">
        <v>12804.481481481482</v>
      </c>
    </row>
    <row r="27" spans="2:7" x14ac:dyDescent="0.2">
      <c r="B27" s="200" t="s">
        <v>161</v>
      </c>
      <c r="C27" s="200"/>
      <c r="D27" s="76" t="s">
        <v>152</v>
      </c>
      <c r="E27" s="138">
        <v>186917.55555555553</v>
      </c>
    </row>
    <row r="28" spans="2:7" x14ac:dyDescent="0.2">
      <c r="B28" s="200" t="s">
        <v>162</v>
      </c>
      <c r="C28" s="200"/>
      <c r="D28" s="76" t="s">
        <v>152</v>
      </c>
      <c r="E28" s="138">
        <v>250479</v>
      </c>
    </row>
    <row r="29" spans="2:7" x14ac:dyDescent="0.2">
      <c r="B29" s="200" t="s">
        <v>163</v>
      </c>
      <c r="C29" s="200"/>
      <c r="D29" s="76" t="s">
        <v>157</v>
      </c>
      <c r="E29" s="138">
        <v>5517606.388888889</v>
      </c>
    </row>
    <row r="30" spans="2:7" x14ac:dyDescent="0.2">
      <c r="B30" s="200" t="s">
        <v>164</v>
      </c>
      <c r="C30" s="200"/>
      <c r="D30" s="76" t="s">
        <v>157</v>
      </c>
      <c r="E30" s="138">
        <v>7137943.7999999933</v>
      </c>
    </row>
    <row r="31" spans="2:7" x14ac:dyDescent="0.2">
      <c r="B31" s="200" t="s">
        <v>165</v>
      </c>
      <c r="C31" s="200"/>
      <c r="D31" s="76" t="s">
        <v>152</v>
      </c>
      <c r="E31" s="138">
        <v>864687.9370370371</v>
      </c>
    </row>
    <row r="32" spans="2:7" x14ac:dyDescent="0.2">
      <c r="B32" s="200"/>
      <c r="C32" s="200"/>
      <c r="D32" s="76"/>
      <c r="E32" s="138"/>
    </row>
    <row r="33" spans="2:5" x14ac:dyDescent="0.2">
      <c r="B33" s="200" t="s">
        <v>166</v>
      </c>
      <c r="C33" s="200"/>
      <c r="D33" s="76"/>
      <c r="E33" s="138"/>
    </row>
    <row r="34" spans="2:5" x14ac:dyDescent="0.2">
      <c r="B34" s="200" t="s">
        <v>167</v>
      </c>
      <c r="C34" s="200"/>
      <c r="D34" s="76" t="s">
        <v>168</v>
      </c>
      <c r="E34" s="138">
        <v>3294361.2296756092</v>
      </c>
    </row>
    <row r="35" spans="2:5" x14ac:dyDescent="0.2">
      <c r="B35" s="200" t="s">
        <v>169</v>
      </c>
      <c r="C35" s="200"/>
      <c r="D35" s="76" t="s">
        <v>170</v>
      </c>
      <c r="E35" s="138">
        <v>511173.44352544984</v>
      </c>
    </row>
    <row r="36" spans="2:5" x14ac:dyDescent="0.2">
      <c r="B36" s="200"/>
      <c r="C36" s="200"/>
      <c r="D36" s="76"/>
      <c r="E36" s="138"/>
    </row>
    <row r="37" spans="2:5" x14ac:dyDescent="0.2">
      <c r="B37" s="200" t="s">
        <v>171</v>
      </c>
      <c r="C37" s="200"/>
      <c r="D37" s="76"/>
      <c r="E37" s="138"/>
    </row>
    <row r="38" spans="2:5" x14ac:dyDescent="0.2">
      <c r="B38" s="200" t="s">
        <v>172</v>
      </c>
      <c r="C38" s="200"/>
      <c r="D38" s="76" t="s">
        <v>152</v>
      </c>
      <c r="E38" s="138">
        <v>5017.2000000000007</v>
      </c>
    </row>
    <row r="39" spans="2:5" x14ac:dyDescent="0.2">
      <c r="B39" s="200" t="s">
        <v>173</v>
      </c>
      <c r="C39" s="200"/>
      <c r="D39" s="76" t="s">
        <v>152</v>
      </c>
      <c r="E39" s="138">
        <v>44869.896296296305</v>
      </c>
    </row>
    <row r="40" spans="2:5" x14ac:dyDescent="0.2">
      <c r="B40" s="200" t="s">
        <v>174</v>
      </c>
      <c r="C40" s="200"/>
      <c r="D40" s="76" t="s">
        <v>152</v>
      </c>
      <c r="E40" s="138">
        <v>17930.730758714009</v>
      </c>
    </row>
    <row r="41" spans="2:5" x14ac:dyDescent="0.2">
      <c r="B41" s="200" t="s">
        <v>175</v>
      </c>
      <c r="C41" s="200"/>
      <c r="D41" s="76" t="s">
        <v>152</v>
      </c>
      <c r="E41" s="138">
        <v>1596.866</v>
      </c>
    </row>
    <row r="42" spans="2:5" x14ac:dyDescent="0.2">
      <c r="B42" s="200"/>
      <c r="C42" s="200"/>
      <c r="D42" s="76"/>
      <c r="E42" s="138"/>
    </row>
    <row r="43" spans="2:5" x14ac:dyDescent="0.2">
      <c r="B43" s="200" t="s">
        <v>176</v>
      </c>
      <c r="C43" s="200"/>
      <c r="D43" s="76"/>
      <c r="E43" s="138"/>
    </row>
    <row r="44" spans="2:5" x14ac:dyDescent="0.2">
      <c r="B44" s="200" t="s">
        <v>177</v>
      </c>
      <c r="C44" s="200"/>
      <c r="D44" s="76" t="s">
        <v>157</v>
      </c>
      <c r="E44" s="138">
        <v>10787399.44074074</v>
      </c>
    </row>
    <row r="45" spans="2:5" x14ac:dyDescent="0.2">
      <c r="B45" s="200" t="s">
        <v>178</v>
      </c>
      <c r="C45" s="200"/>
      <c r="D45" s="76" t="s">
        <v>152</v>
      </c>
      <c r="E45" s="138">
        <v>4669.4962962962954</v>
      </c>
    </row>
    <row r="46" spans="2:5" x14ac:dyDescent="0.2">
      <c r="B46" s="200" t="s">
        <v>179</v>
      </c>
      <c r="C46" s="200"/>
      <c r="D46" s="76" t="s">
        <v>152</v>
      </c>
      <c r="E46" s="138">
        <v>52677.141660983645</v>
      </c>
    </row>
    <row r="47" spans="2:5" x14ac:dyDescent="0.2">
      <c r="B47" s="200" t="s">
        <v>180</v>
      </c>
      <c r="C47" s="200"/>
      <c r="D47" s="76" t="s">
        <v>152</v>
      </c>
      <c r="E47" s="138">
        <v>32447.533333333336</v>
      </c>
    </row>
    <row r="48" spans="2:5" x14ac:dyDescent="0.2">
      <c r="B48" s="200" t="s">
        <v>181</v>
      </c>
      <c r="C48" s="200"/>
      <c r="D48" s="76" t="s">
        <v>152</v>
      </c>
      <c r="E48" s="138">
        <v>1495.721</v>
      </c>
    </row>
    <row r="49" spans="1:5" ht="15" x14ac:dyDescent="0.25">
      <c r="B49" s="200"/>
      <c r="C49" s="200"/>
      <c r="D49" s="76"/>
      <c r="E49" s="139"/>
    </row>
    <row r="50" spans="1:5" x14ac:dyDescent="0.2">
      <c r="B50" s="200" t="s">
        <v>182</v>
      </c>
      <c r="C50" s="200"/>
      <c r="D50" s="76"/>
      <c r="E50" s="138"/>
    </row>
    <row r="51" spans="1:5" x14ac:dyDescent="0.2">
      <c r="B51" s="200" t="s">
        <v>183</v>
      </c>
      <c r="C51" s="200"/>
      <c r="D51" s="76" t="s">
        <v>157</v>
      </c>
      <c r="E51" s="140">
        <v>28313434.525925923</v>
      </c>
    </row>
    <row r="52" spans="1:5" x14ac:dyDescent="0.2">
      <c r="B52" s="200" t="s">
        <v>184</v>
      </c>
      <c r="C52" s="200"/>
      <c r="D52" s="76" t="s">
        <v>157</v>
      </c>
      <c r="E52" s="138">
        <v>1748339.3407407405</v>
      </c>
    </row>
    <row r="53" spans="1:5" ht="15" x14ac:dyDescent="0.25">
      <c r="B53" s="200" t="s">
        <v>185</v>
      </c>
      <c r="C53" s="200"/>
      <c r="D53" s="76" t="s">
        <v>157</v>
      </c>
      <c r="E53" s="141">
        <v>31913594.625925925</v>
      </c>
    </row>
    <row r="54" spans="1:5" x14ac:dyDescent="0.2">
      <c r="B54" s="200" t="s">
        <v>186</v>
      </c>
      <c r="C54" s="200"/>
      <c r="D54" s="76" t="s">
        <v>157</v>
      </c>
      <c r="E54" s="138">
        <v>12261675</v>
      </c>
    </row>
    <row r="55" spans="1:5" x14ac:dyDescent="0.2">
      <c r="B55" s="200" t="s">
        <v>187</v>
      </c>
      <c r="C55" s="200"/>
      <c r="D55" s="76" t="s">
        <v>157</v>
      </c>
      <c r="E55" s="138">
        <v>1983007.1481481481</v>
      </c>
    </row>
    <row r="56" spans="1:5" x14ac:dyDescent="0.2">
      <c r="B56" s="200" t="s">
        <v>188</v>
      </c>
      <c r="C56" s="200"/>
      <c r="D56" s="76" t="s">
        <v>157</v>
      </c>
      <c r="E56" s="138">
        <v>1076424.0111111111</v>
      </c>
    </row>
    <row r="57" spans="1:5" x14ac:dyDescent="0.2">
      <c r="B57" s="200" t="s">
        <v>189</v>
      </c>
      <c r="C57" s="200"/>
      <c r="D57" s="76" t="s">
        <v>157</v>
      </c>
      <c r="E57" s="138">
        <v>44934302</v>
      </c>
    </row>
    <row r="58" spans="1:5" x14ac:dyDescent="0.2">
      <c r="E58" s="142"/>
    </row>
    <row r="62" spans="1:5" x14ac:dyDescent="0.2">
      <c r="A62" s="4"/>
    </row>
    <row r="63" spans="1:5" x14ac:dyDescent="0.2">
      <c r="A63" s="4"/>
    </row>
  </sheetData>
  <mergeCells count="56">
    <mergeCell ref="B2:J2"/>
    <mergeCell ref="B4:J4"/>
    <mergeCell ref="C5:J5"/>
    <mergeCell ref="C6:J6"/>
    <mergeCell ref="B7:B10"/>
    <mergeCell ref="D7:J7"/>
    <mergeCell ref="D8:J8"/>
    <mergeCell ref="D9:J9"/>
    <mergeCell ref="D10:J10"/>
    <mergeCell ref="B23:C23"/>
    <mergeCell ref="D11:E11"/>
    <mergeCell ref="G11:H11"/>
    <mergeCell ref="C12:J12"/>
    <mergeCell ref="B13:B14"/>
    <mergeCell ref="C13:J13"/>
    <mergeCell ref="C14:J14"/>
    <mergeCell ref="B18:C18"/>
    <mergeCell ref="B19:C19"/>
    <mergeCell ref="B20:C20"/>
    <mergeCell ref="B21:C21"/>
    <mergeCell ref="B22:C22"/>
    <mergeCell ref="B35:C35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47:C47"/>
    <mergeCell ref="B36:C36"/>
    <mergeCell ref="B37:C37"/>
    <mergeCell ref="B38:C38"/>
    <mergeCell ref="B39:C39"/>
    <mergeCell ref="B40:C40"/>
    <mergeCell ref="B41:C41"/>
    <mergeCell ref="B54:C54"/>
    <mergeCell ref="B55:C55"/>
    <mergeCell ref="B56:C56"/>
    <mergeCell ref="B57:C57"/>
    <mergeCell ref="B17:C17"/>
    <mergeCell ref="B48:C48"/>
    <mergeCell ref="B49:C49"/>
    <mergeCell ref="B50:C50"/>
    <mergeCell ref="B51:C51"/>
    <mergeCell ref="B52:C52"/>
    <mergeCell ref="B53:C53"/>
    <mergeCell ref="B42:C42"/>
    <mergeCell ref="B43:C43"/>
    <mergeCell ref="B44:C44"/>
    <mergeCell ref="B45:C45"/>
    <mergeCell ref="B46:C46"/>
  </mergeCells>
  <hyperlinks>
    <hyperlink ref="C12" r:id="rId1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tabColor rgb="FF2E75B6"/>
  </sheetPr>
  <dimension ref="A2:F46"/>
  <sheetViews>
    <sheetView topLeftCell="A25" workbookViewId="0">
      <selection activeCell="D46" sqref="D46"/>
    </sheetView>
  </sheetViews>
  <sheetFormatPr baseColWidth="10" defaultColWidth="11.42578125" defaultRowHeight="12.75" x14ac:dyDescent="0.2"/>
  <cols>
    <col min="1" max="1" width="3.28515625" style="2" customWidth="1"/>
    <col min="2" max="2" width="52.7109375" style="2" bestFit="1" customWidth="1"/>
    <col min="3" max="3" width="9" style="2" customWidth="1"/>
    <col min="4" max="4" width="19.140625" style="2" bestFit="1" customWidth="1"/>
    <col min="5" max="16384" width="11.42578125" style="2"/>
  </cols>
  <sheetData>
    <row r="2" spans="2:6" ht="15.75" x14ac:dyDescent="0.25">
      <c r="B2" s="211" t="s">
        <v>193</v>
      </c>
      <c r="C2" s="211"/>
      <c r="D2" s="211"/>
    </row>
    <row r="4" spans="2:6" ht="15" x14ac:dyDescent="0.25">
      <c r="B4" s="35" t="s">
        <v>148</v>
      </c>
      <c r="C4" s="35" t="s">
        <v>149</v>
      </c>
      <c r="D4" s="35">
        <v>2000</v>
      </c>
      <c r="F4" s="131" t="s">
        <v>277</v>
      </c>
    </row>
    <row r="5" spans="2:6" x14ac:dyDescent="0.2">
      <c r="B5" s="78" t="s">
        <v>150</v>
      </c>
      <c r="C5" s="32"/>
      <c r="D5" s="32"/>
    </row>
    <row r="6" spans="2:6" x14ac:dyDescent="0.2">
      <c r="B6" s="78" t="s">
        <v>151</v>
      </c>
      <c r="C6" s="76" t="s">
        <v>194</v>
      </c>
      <c r="D6" s="79">
        <f>'InfoBase 6B1'!E19</f>
        <v>317428.2</v>
      </c>
    </row>
    <row r="7" spans="2:6" x14ac:dyDescent="0.2">
      <c r="B7" s="78" t="s">
        <v>153</v>
      </c>
      <c r="C7" s="76" t="s">
        <v>194</v>
      </c>
      <c r="D7" s="79">
        <f>'InfoBase 6B1'!E20</f>
        <v>126058.458</v>
      </c>
    </row>
    <row r="8" spans="2:6" x14ac:dyDescent="0.2">
      <c r="B8" s="78" t="s">
        <v>154</v>
      </c>
      <c r="C8" s="76" t="s">
        <v>194</v>
      </c>
      <c r="D8" s="79">
        <f>'InfoBase 6B1'!E21</f>
        <v>74263.703703703708</v>
      </c>
    </row>
    <row r="9" spans="2:6" x14ac:dyDescent="0.2">
      <c r="B9" s="78" t="s">
        <v>155</v>
      </c>
      <c r="C9" s="76" t="s">
        <v>194</v>
      </c>
      <c r="D9" s="79">
        <f>'InfoBase 6B1'!E22</f>
        <v>1522716.4074074074</v>
      </c>
    </row>
    <row r="10" spans="2:6" x14ac:dyDescent="0.2">
      <c r="B10" s="78" t="s">
        <v>156</v>
      </c>
      <c r="C10" s="76" t="s">
        <v>194</v>
      </c>
      <c r="D10" s="79">
        <f>'InfoBase 6B1'!E23/'Prop. y Fact. de conversión'!$C$5</f>
        <v>39852.776337037038</v>
      </c>
    </row>
    <row r="11" spans="2:6" x14ac:dyDescent="0.2">
      <c r="B11" s="78" t="s">
        <v>158</v>
      </c>
      <c r="C11" s="76" t="s">
        <v>194</v>
      </c>
      <c r="D11" s="79">
        <f>'InfoBase 6B1'!E24/'Prop. y Fact. de conversión'!$C$5</f>
        <v>7268.4444444444443</v>
      </c>
    </row>
    <row r="12" spans="2:6" x14ac:dyDescent="0.2">
      <c r="B12" s="78" t="s">
        <v>159</v>
      </c>
      <c r="C12" s="76" t="s">
        <v>194</v>
      </c>
      <c r="D12" s="79">
        <f>'InfoBase 6B1'!E25/'Prop. y Fact. de conversión'!$C$5</f>
        <v>27021.85185185185</v>
      </c>
    </row>
    <row r="13" spans="2:6" x14ac:dyDescent="0.2">
      <c r="B13" s="78" t="s">
        <v>160</v>
      </c>
      <c r="C13" s="76" t="s">
        <v>194</v>
      </c>
      <c r="D13" s="79">
        <f>'InfoBase 6B1'!E26</f>
        <v>12804.481481481482</v>
      </c>
    </row>
    <row r="14" spans="2:6" x14ac:dyDescent="0.2">
      <c r="B14" s="78" t="s">
        <v>161</v>
      </c>
      <c r="C14" s="76" t="s">
        <v>194</v>
      </c>
      <c r="D14" s="79">
        <f>'InfoBase 6B1'!E27</f>
        <v>186917.55555555553</v>
      </c>
    </row>
    <row r="15" spans="2:6" x14ac:dyDescent="0.2">
      <c r="B15" s="78" t="s">
        <v>162</v>
      </c>
      <c r="C15" s="76" t="s">
        <v>194</v>
      </c>
      <c r="D15" s="79">
        <f>'InfoBase 6B1'!E28</f>
        <v>250479</v>
      </c>
    </row>
    <row r="16" spans="2:6" x14ac:dyDescent="0.2">
      <c r="B16" s="78" t="s">
        <v>163</v>
      </c>
      <c r="C16" s="76" t="s">
        <v>194</v>
      </c>
      <c r="D16" s="79">
        <f>'InfoBase 6B1'!E29/'Prop. y Fact. de conversión'!$C$5</f>
        <v>5517.6063888888893</v>
      </c>
    </row>
    <row r="17" spans="2:4" x14ac:dyDescent="0.2">
      <c r="B17" s="78" t="s">
        <v>164</v>
      </c>
      <c r="C17" s="76" t="s">
        <v>194</v>
      </c>
      <c r="D17" s="79">
        <f>'InfoBase 6B1'!E30/'Prop. y Fact. de conversión'!$C$5</f>
        <v>7137.9437999999936</v>
      </c>
    </row>
    <row r="18" spans="2:4" x14ac:dyDescent="0.2">
      <c r="B18" s="78" t="s">
        <v>165</v>
      </c>
      <c r="C18" s="76" t="s">
        <v>194</v>
      </c>
      <c r="D18" s="79">
        <f>'InfoBase 6B1'!E31</f>
        <v>864687.9370370371</v>
      </c>
    </row>
    <row r="19" spans="2:4" x14ac:dyDescent="0.2">
      <c r="B19" s="78"/>
      <c r="C19" s="76"/>
      <c r="D19" s="76"/>
    </row>
    <row r="20" spans="2:4" x14ac:dyDescent="0.2">
      <c r="B20" s="78" t="s">
        <v>166</v>
      </c>
      <c r="C20" s="76"/>
      <c r="D20" s="76"/>
    </row>
    <row r="21" spans="2:4" x14ac:dyDescent="0.2">
      <c r="B21" s="78" t="s">
        <v>167</v>
      </c>
      <c r="C21" s="76" t="s">
        <v>194</v>
      </c>
      <c r="D21" s="118">
        <f>'InfoBase 6B1'!E34*'Prop. y Fact. de conversión'!C34/'Prop. y Fact. de conversión'!D13</f>
        <v>3282.8309653717447</v>
      </c>
    </row>
    <row r="22" spans="2:4" x14ac:dyDescent="0.2">
      <c r="B22" s="78" t="s">
        <v>169</v>
      </c>
      <c r="C22" s="76" t="s">
        <v>194</v>
      </c>
      <c r="D22" s="118">
        <f>'InfoBase 6B1'!E35*'Prop. y Fact. de conversión'!C35/'Prop. y Fact. de conversión'!D13*1000</f>
        <v>516285.17796070437</v>
      </c>
    </row>
    <row r="23" spans="2:4" x14ac:dyDescent="0.2">
      <c r="B23" s="78"/>
      <c r="C23" s="76"/>
      <c r="D23" s="76"/>
    </row>
    <row r="24" spans="2:4" x14ac:dyDescent="0.2">
      <c r="B24" s="78" t="s">
        <v>171</v>
      </c>
      <c r="C24" s="76"/>
      <c r="D24" s="76"/>
    </row>
    <row r="25" spans="2:4" x14ac:dyDescent="0.2">
      <c r="B25" s="78" t="s">
        <v>172</v>
      </c>
      <c r="C25" s="76" t="s">
        <v>194</v>
      </c>
      <c r="D25" s="79">
        <f>'InfoBase 6B1'!E38</f>
        <v>5017.2000000000007</v>
      </c>
    </row>
    <row r="26" spans="2:4" x14ac:dyDescent="0.2">
      <c r="B26" s="78" t="s">
        <v>173</v>
      </c>
      <c r="C26" s="76" t="s">
        <v>194</v>
      </c>
      <c r="D26" s="79">
        <f>'InfoBase 6B1'!E39</f>
        <v>44869.896296296305</v>
      </c>
    </row>
    <row r="27" spans="2:4" x14ac:dyDescent="0.2">
      <c r="B27" s="78" t="s">
        <v>174</v>
      </c>
      <c r="C27" s="76" t="s">
        <v>194</v>
      </c>
      <c r="D27" s="79">
        <f>'InfoBase 6B1'!E40</f>
        <v>17930.730758714009</v>
      </c>
    </row>
    <row r="28" spans="2:4" x14ac:dyDescent="0.2">
      <c r="B28" s="78" t="s">
        <v>175</v>
      </c>
      <c r="C28" s="76" t="s">
        <v>194</v>
      </c>
      <c r="D28" s="79">
        <f>'InfoBase 6B1'!E41</f>
        <v>1596.866</v>
      </c>
    </row>
    <row r="29" spans="2:4" x14ac:dyDescent="0.2">
      <c r="B29" s="78"/>
      <c r="C29" s="76"/>
      <c r="D29" s="76"/>
    </row>
    <row r="30" spans="2:4" x14ac:dyDescent="0.2">
      <c r="B30" s="78" t="s">
        <v>176</v>
      </c>
      <c r="C30" s="76"/>
      <c r="D30" s="76"/>
    </row>
    <row r="31" spans="2:4" x14ac:dyDescent="0.2">
      <c r="B31" s="78" t="s">
        <v>177</v>
      </c>
      <c r="C31" s="76" t="s">
        <v>194</v>
      </c>
      <c r="D31" s="79">
        <f>'InfoBase 6B1'!E51/'Prop. y Fact. de conversión'!C5</f>
        <v>28313.434525925924</v>
      </c>
    </row>
    <row r="32" spans="2:4" x14ac:dyDescent="0.2">
      <c r="B32" s="78" t="s">
        <v>178</v>
      </c>
      <c r="C32" s="76" t="s">
        <v>194</v>
      </c>
      <c r="D32" s="79">
        <f>'InfoBase 6B1'!E45</f>
        <v>4669.4962962962954</v>
      </c>
    </row>
    <row r="33" spans="1:4" x14ac:dyDescent="0.2">
      <c r="A33" s="4"/>
      <c r="B33" s="78" t="s">
        <v>179</v>
      </c>
      <c r="C33" s="76" t="s">
        <v>194</v>
      </c>
      <c r="D33" s="79">
        <f>'InfoBase 6B1'!E46</f>
        <v>52677.141660983645</v>
      </c>
    </row>
    <row r="34" spans="1:4" x14ac:dyDescent="0.2">
      <c r="A34" s="4"/>
      <c r="B34" s="78" t="s">
        <v>180</v>
      </c>
      <c r="C34" s="76" t="s">
        <v>194</v>
      </c>
      <c r="D34" s="79">
        <f>'InfoBase 6B1'!E47</f>
        <v>32447.533333333336</v>
      </c>
    </row>
    <row r="35" spans="1:4" x14ac:dyDescent="0.2">
      <c r="B35" s="78" t="s">
        <v>181</v>
      </c>
      <c r="C35" s="76" t="s">
        <v>194</v>
      </c>
      <c r="D35" s="79">
        <f>'InfoBase 6B1'!E48</f>
        <v>1495.721</v>
      </c>
    </row>
    <row r="36" spans="1:4" x14ac:dyDescent="0.2">
      <c r="B36" s="78"/>
      <c r="C36" s="76"/>
      <c r="D36" s="76"/>
    </row>
    <row r="37" spans="1:4" x14ac:dyDescent="0.2">
      <c r="B37" s="78" t="s">
        <v>182</v>
      </c>
      <c r="C37" s="76"/>
      <c r="D37" s="76"/>
    </row>
    <row r="38" spans="1:4" x14ac:dyDescent="0.2">
      <c r="B38" s="78" t="s">
        <v>183</v>
      </c>
      <c r="C38" s="76" t="s">
        <v>194</v>
      </c>
      <c r="D38" s="79">
        <f>'InfoBase 6B1'!E51/'Prop. y Fact. de conversión'!$C$5</f>
        <v>28313.434525925924</v>
      </c>
    </row>
    <row r="39" spans="1:4" x14ac:dyDescent="0.2">
      <c r="B39" s="78" t="s">
        <v>184</v>
      </c>
      <c r="C39" s="76" t="s">
        <v>194</v>
      </c>
      <c r="D39" s="79">
        <f>'InfoBase 6B1'!E52/'Prop. y Fact. de conversión'!$C$5</f>
        <v>1748.3393407407405</v>
      </c>
    </row>
    <row r="40" spans="1:4" x14ac:dyDescent="0.2">
      <c r="B40" s="78" t="s">
        <v>185</v>
      </c>
      <c r="C40" s="76" t="s">
        <v>194</v>
      </c>
      <c r="D40" s="79">
        <f>'InfoBase 6B1'!E53/'Prop. y Fact. de conversión'!$C$5</f>
        <v>31913.594625925925</v>
      </c>
    </row>
    <row r="41" spans="1:4" x14ac:dyDescent="0.2">
      <c r="B41" s="78" t="s">
        <v>186</v>
      </c>
      <c r="C41" s="76" t="s">
        <v>194</v>
      </c>
      <c r="D41" s="79">
        <f>'InfoBase 6B1'!E54/'Prop. y Fact. de conversión'!$C$5</f>
        <v>12261.674999999999</v>
      </c>
    </row>
    <row r="42" spans="1:4" x14ac:dyDescent="0.2">
      <c r="B42" s="78" t="s">
        <v>187</v>
      </c>
      <c r="C42" s="76" t="s">
        <v>194</v>
      </c>
      <c r="D42" s="79">
        <f>'InfoBase 6B1'!E55/'Prop. y Fact. de conversión'!$C$5</f>
        <v>1983.0071481481482</v>
      </c>
    </row>
    <row r="43" spans="1:4" x14ac:dyDescent="0.2">
      <c r="B43" s="78" t="s">
        <v>188</v>
      </c>
      <c r="C43" s="76" t="s">
        <v>194</v>
      </c>
      <c r="D43" s="79">
        <f>'InfoBase 6B1'!E56/'Prop. y Fact. de conversión'!$C$5</f>
        <v>1076.4240111111112</v>
      </c>
    </row>
    <row r="44" spans="1:4" x14ac:dyDescent="0.2">
      <c r="B44" s="78" t="s">
        <v>189</v>
      </c>
      <c r="C44" s="76" t="s">
        <v>194</v>
      </c>
      <c r="D44" s="79">
        <f>'InfoBase 6B1'!E57/'Prop. y Fact. de conversión'!$C$5</f>
        <v>44934.302000000003</v>
      </c>
    </row>
    <row r="46" spans="1:4" x14ac:dyDescent="0.2">
      <c r="D46" s="144"/>
    </row>
  </sheetData>
  <mergeCells count="1">
    <mergeCell ref="B2:D2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9">
    <tabColor rgb="FF548235"/>
  </sheetPr>
  <dimension ref="A2:F57"/>
  <sheetViews>
    <sheetView topLeftCell="A19" workbookViewId="0">
      <selection activeCell="D42" sqref="D42"/>
    </sheetView>
  </sheetViews>
  <sheetFormatPr baseColWidth="10" defaultColWidth="11.42578125" defaultRowHeight="12.75" x14ac:dyDescent="0.2"/>
  <cols>
    <col min="1" max="1" width="3.28515625" style="2" customWidth="1"/>
    <col min="2" max="2" width="20.7109375" style="2" customWidth="1"/>
    <col min="3" max="3" width="15.140625" style="2" customWidth="1"/>
    <col min="4" max="4" width="20.140625" style="2" bestFit="1" customWidth="1"/>
    <col min="5" max="6" width="11.42578125" style="2"/>
    <col min="7" max="7" width="5" style="2" customWidth="1"/>
    <col min="8" max="16384" width="11.42578125" style="2"/>
  </cols>
  <sheetData>
    <row r="2" spans="2:4" ht="15.75" customHeight="1" x14ac:dyDescent="0.25">
      <c r="B2" s="219" t="s">
        <v>79</v>
      </c>
      <c r="C2" s="219"/>
      <c r="D2" s="219"/>
    </row>
    <row r="3" spans="2:4" ht="15.75" customHeight="1" x14ac:dyDescent="0.25">
      <c r="B3" s="62"/>
      <c r="C3" s="62"/>
      <c r="D3" s="62"/>
    </row>
    <row r="4" spans="2:4" ht="15.75" customHeight="1" x14ac:dyDescent="0.2">
      <c r="B4" s="201" t="s">
        <v>73</v>
      </c>
      <c r="C4" s="218"/>
      <c r="D4" s="202"/>
    </row>
    <row r="5" spans="2:4" ht="15.75" customHeight="1" x14ac:dyDescent="0.2">
      <c r="B5" s="33" t="s">
        <v>74</v>
      </c>
      <c r="C5" s="47">
        <v>1000</v>
      </c>
      <c r="D5" s="34" t="s">
        <v>75</v>
      </c>
    </row>
    <row r="6" spans="2:4" ht="15.75" customHeight="1" x14ac:dyDescent="0.2">
      <c r="B6" s="33" t="s">
        <v>76</v>
      </c>
      <c r="C6" s="47">
        <v>1000</v>
      </c>
      <c r="D6" s="34" t="s">
        <v>77</v>
      </c>
    </row>
    <row r="7" spans="2:4" ht="15.75" customHeight="1" x14ac:dyDescent="0.2">
      <c r="B7" s="33" t="s">
        <v>74</v>
      </c>
      <c r="C7" s="61">
        <f>C5*C6</f>
        <v>1000000</v>
      </c>
      <c r="D7" s="34" t="s">
        <v>77</v>
      </c>
    </row>
    <row r="8" spans="2:4" ht="15.75" customHeight="1" x14ac:dyDescent="0.25">
      <c r="B8" s="62"/>
      <c r="C8" s="62"/>
      <c r="D8" s="62"/>
    </row>
    <row r="9" spans="2:4" x14ac:dyDescent="0.2">
      <c r="B9" s="35" t="s">
        <v>99</v>
      </c>
      <c r="C9" s="35" t="s">
        <v>100</v>
      </c>
      <c r="D9" s="35" t="s">
        <v>101</v>
      </c>
    </row>
    <row r="10" spans="2:4" x14ac:dyDescent="0.2">
      <c r="B10" s="60" t="s">
        <v>102</v>
      </c>
      <c r="C10" s="60" t="s">
        <v>103</v>
      </c>
      <c r="D10" s="47">
        <f>10^1</f>
        <v>10</v>
      </c>
    </row>
    <row r="11" spans="2:4" x14ac:dyDescent="0.2">
      <c r="B11" s="60" t="s">
        <v>104</v>
      </c>
      <c r="C11" s="60" t="s">
        <v>105</v>
      </c>
      <c r="D11" s="47">
        <f>10^2</f>
        <v>100</v>
      </c>
    </row>
    <row r="12" spans="2:4" x14ac:dyDescent="0.2">
      <c r="B12" s="60" t="s">
        <v>106</v>
      </c>
      <c r="C12" s="60" t="s">
        <v>107</v>
      </c>
      <c r="D12" s="47">
        <f>10^3</f>
        <v>1000</v>
      </c>
    </row>
    <row r="13" spans="2:4" x14ac:dyDescent="0.2">
      <c r="B13" s="60" t="s">
        <v>108</v>
      </c>
      <c r="C13" s="60" t="s">
        <v>109</v>
      </c>
      <c r="D13" s="47">
        <f>10^6</f>
        <v>1000000</v>
      </c>
    </row>
    <row r="14" spans="2:4" x14ac:dyDescent="0.2">
      <c r="B14" s="60" t="s">
        <v>110</v>
      </c>
      <c r="C14" s="60" t="s">
        <v>80</v>
      </c>
      <c r="D14" s="47">
        <f>10^9</f>
        <v>1000000000</v>
      </c>
    </row>
    <row r="15" spans="2:4" x14ac:dyDescent="0.2">
      <c r="B15" s="60" t="s">
        <v>111</v>
      </c>
      <c r="C15" s="60" t="s">
        <v>112</v>
      </c>
      <c r="D15" s="47">
        <f>10^12</f>
        <v>1000000000000</v>
      </c>
    </row>
    <row r="16" spans="2:4" ht="12.75" customHeight="1" x14ac:dyDescent="0.2">
      <c r="B16" s="220" t="s">
        <v>78</v>
      </c>
      <c r="C16" s="220"/>
      <c r="D16" s="220"/>
    </row>
    <row r="17" spans="1:4" x14ac:dyDescent="0.2">
      <c r="B17" s="221"/>
      <c r="C17" s="221"/>
      <c r="D17" s="221"/>
    </row>
    <row r="18" spans="1:4" x14ac:dyDescent="0.2">
      <c r="B18" s="129"/>
      <c r="C18" s="129"/>
      <c r="D18" s="129"/>
    </row>
    <row r="19" spans="1:4" x14ac:dyDescent="0.2">
      <c r="B19" s="222" t="s">
        <v>285</v>
      </c>
      <c r="C19" s="222"/>
      <c r="D19" s="222"/>
    </row>
    <row r="20" spans="1:4" x14ac:dyDescent="0.2">
      <c r="B20" s="33" t="s">
        <v>286</v>
      </c>
      <c r="C20" s="133">
        <f>1/1000</f>
        <v>1E-3</v>
      </c>
      <c r="D20" s="34" t="s">
        <v>287</v>
      </c>
    </row>
    <row r="21" spans="1:4" x14ac:dyDescent="0.2">
      <c r="B21" s="134" t="s">
        <v>288</v>
      </c>
      <c r="C21" s="135"/>
      <c r="D21" s="136"/>
    </row>
    <row r="22" spans="1:4" x14ac:dyDescent="0.2">
      <c r="B22" s="134"/>
      <c r="C22" s="135"/>
      <c r="D22" s="136"/>
    </row>
    <row r="23" spans="1:4" ht="15.75" x14ac:dyDescent="0.25">
      <c r="B23" s="219" t="s">
        <v>195</v>
      </c>
      <c r="C23" s="219"/>
      <c r="D23" s="219"/>
    </row>
    <row r="25" spans="1:4" ht="15.75" x14ac:dyDescent="0.2">
      <c r="B25" s="80" t="s">
        <v>196</v>
      </c>
      <c r="C25" s="32">
        <v>50</v>
      </c>
      <c r="D25" s="32" t="s">
        <v>197</v>
      </c>
    </row>
    <row r="26" spans="1:4" x14ac:dyDescent="0.2">
      <c r="A26" s="4"/>
    </row>
    <row r="27" spans="1:4" x14ac:dyDescent="0.2">
      <c r="A27" s="4"/>
    </row>
    <row r="32" spans="1:4" ht="15.75" x14ac:dyDescent="0.25">
      <c r="B32" s="219" t="s">
        <v>198</v>
      </c>
      <c r="C32" s="219"/>
      <c r="D32" s="219"/>
    </row>
    <row r="34" spans="2:6" x14ac:dyDescent="0.2">
      <c r="B34" s="80" t="s">
        <v>199</v>
      </c>
      <c r="C34" s="32">
        <f>(996+997)/2</f>
        <v>996.5</v>
      </c>
      <c r="D34" s="32" t="s">
        <v>200</v>
      </c>
    </row>
    <row r="35" spans="2:6" ht="14.25" x14ac:dyDescent="0.2">
      <c r="B35" s="80" t="s">
        <v>201</v>
      </c>
      <c r="C35" s="81">
        <v>1010</v>
      </c>
      <c r="D35" s="32" t="s">
        <v>284</v>
      </c>
    </row>
    <row r="40" spans="2:6" x14ac:dyDescent="0.2">
      <c r="F40" s="82" t="s">
        <v>202</v>
      </c>
    </row>
    <row r="43" spans="2:6" ht="12.75" customHeight="1" x14ac:dyDescent="0.2"/>
    <row r="44" spans="2:6" ht="12.75" customHeight="1" x14ac:dyDescent="0.2"/>
    <row r="57" spans="6:6" x14ac:dyDescent="0.2">
      <c r="F57" s="82" t="s">
        <v>283</v>
      </c>
    </row>
  </sheetData>
  <mergeCells count="6">
    <mergeCell ref="B4:D4"/>
    <mergeCell ref="B2:D2"/>
    <mergeCell ref="B23:D23"/>
    <mergeCell ref="B32:D32"/>
    <mergeCell ref="B16:D17"/>
    <mergeCell ref="B19:D19"/>
  </mergeCells>
  <hyperlinks>
    <hyperlink ref="F40" r:id="rId1"/>
    <hyperlink ref="F57" r:id="rId2"/>
  </hyperlinks>
  <pageMargins left="0.7" right="0.7" top="0.75" bottom="0.75" header="0.3" footer="0.3"/>
  <pageSetup paperSize="9" orientation="portrait" r:id="rId3"/>
  <drawing r:id="rId4"/>
  <legacyDrawing r:id="rId5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1">
    <tabColor rgb="FF548235"/>
  </sheetPr>
  <dimension ref="A2:D102"/>
  <sheetViews>
    <sheetView workbookViewId="0">
      <selection activeCell="E112" sqref="E112"/>
    </sheetView>
  </sheetViews>
  <sheetFormatPr baseColWidth="10" defaultColWidth="11.42578125" defaultRowHeight="15" x14ac:dyDescent="0.25"/>
  <cols>
    <col min="1" max="1" width="3.28515625" style="2" customWidth="1"/>
    <col min="2" max="2" width="37.5703125" style="5" customWidth="1"/>
    <col min="3" max="3" width="14.85546875" style="5" customWidth="1"/>
    <col min="4" max="4" width="14.28515625" style="5" bestFit="1" customWidth="1"/>
    <col min="5" max="16384" width="11.42578125" style="5"/>
  </cols>
  <sheetData>
    <row r="2" spans="1:3" ht="18" x14ac:dyDescent="0.25">
      <c r="A2" s="1"/>
      <c r="B2" s="219" t="s">
        <v>206</v>
      </c>
      <c r="C2" s="219"/>
    </row>
    <row r="3" spans="1:3" ht="18" x14ac:dyDescent="0.25">
      <c r="A3" s="1"/>
    </row>
    <row r="4" spans="1:3" ht="25.5" x14ac:dyDescent="0.25">
      <c r="B4" s="35" t="s">
        <v>150</v>
      </c>
      <c r="C4" s="35" t="s">
        <v>207</v>
      </c>
    </row>
    <row r="5" spans="1:3" x14ac:dyDescent="0.25">
      <c r="B5" s="32" t="s">
        <v>150</v>
      </c>
      <c r="C5" s="76"/>
    </row>
    <row r="6" spans="1:3" x14ac:dyDescent="0.25">
      <c r="B6" s="32" t="s">
        <v>151</v>
      </c>
      <c r="C6" s="76">
        <v>4.0999999999999996</v>
      </c>
    </row>
    <row r="7" spans="1:3" x14ac:dyDescent="0.25">
      <c r="B7" s="32" t="s">
        <v>153</v>
      </c>
      <c r="C7" s="76">
        <v>4.0999999999999996</v>
      </c>
    </row>
    <row r="8" spans="1:3" x14ac:dyDescent="0.25">
      <c r="B8" s="32" t="s">
        <v>154</v>
      </c>
      <c r="C8" s="76">
        <v>2.5</v>
      </c>
    </row>
    <row r="9" spans="1:3" x14ac:dyDescent="0.25">
      <c r="B9" s="32" t="s">
        <v>155</v>
      </c>
      <c r="C9" s="76">
        <v>2.5</v>
      </c>
    </row>
    <row r="10" spans="1:3" x14ac:dyDescent="0.25">
      <c r="B10" s="32" t="s">
        <v>156</v>
      </c>
      <c r="C10" s="77">
        <v>2</v>
      </c>
    </row>
    <row r="11" spans="1:3" x14ac:dyDescent="0.25">
      <c r="B11" s="32" t="s">
        <v>158</v>
      </c>
      <c r="C11" s="76">
        <v>5</v>
      </c>
    </row>
    <row r="12" spans="1:3" x14ac:dyDescent="0.25">
      <c r="B12" s="32" t="s">
        <v>159</v>
      </c>
      <c r="C12" s="76">
        <v>5</v>
      </c>
    </row>
    <row r="13" spans="1:3" x14ac:dyDescent="0.25">
      <c r="B13" s="32" t="s">
        <v>160</v>
      </c>
      <c r="C13" s="76">
        <v>0.85</v>
      </c>
    </row>
    <row r="14" spans="1:3" x14ac:dyDescent="0.25">
      <c r="B14" s="32" t="s">
        <v>161</v>
      </c>
      <c r="C14" s="76">
        <v>0.85</v>
      </c>
    </row>
    <row r="15" spans="1:3" x14ac:dyDescent="0.25">
      <c r="B15" s="32" t="s">
        <v>162</v>
      </c>
      <c r="C15" s="76">
        <v>2.7</v>
      </c>
    </row>
    <row r="16" spans="1:3" x14ac:dyDescent="0.25">
      <c r="B16" s="32" t="s">
        <v>163</v>
      </c>
      <c r="C16" s="76">
        <v>2.7</v>
      </c>
    </row>
    <row r="17" spans="2:3" x14ac:dyDescent="0.25">
      <c r="B17" s="32" t="s">
        <v>164</v>
      </c>
      <c r="C17" s="76">
        <v>2.7</v>
      </c>
    </row>
    <row r="18" spans="2:3" x14ac:dyDescent="0.25">
      <c r="B18" s="32" t="s">
        <v>165</v>
      </c>
      <c r="C18" s="76">
        <v>3.2</v>
      </c>
    </row>
    <row r="19" spans="2:3" x14ac:dyDescent="0.25">
      <c r="B19" s="32"/>
      <c r="C19" s="76"/>
    </row>
    <row r="20" spans="2:3" x14ac:dyDescent="0.25">
      <c r="B20" s="32" t="s">
        <v>166</v>
      </c>
      <c r="C20" s="76"/>
    </row>
    <row r="21" spans="2:3" x14ac:dyDescent="0.25">
      <c r="B21" s="32" t="s">
        <v>167</v>
      </c>
      <c r="C21" s="76">
        <v>1.5</v>
      </c>
    </row>
    <row r="22" spans="2:3" x14ac:dyDescent="0.25">
      <c r="B22" s="32" t="s">
        <v>169</v>
      </c>
      <c r="C22" s="76">
        <v>2.9</v>
      </c>
    </row>
    <row r="23" spans="2:3" x14ac:dyDescent="0.25">
      <c r="B23" s="32"/>
      <c r="C23" s="76"/>
    </row>
    <row r="24" spans="2:3" x14ac:dyDescent="0.25">
      <c r="B24" s="32" t="s">
        <v>171</v>
      </c>
      <c r="C24" s="76"/>
    </row>
    <row r="25" spans="2:3" x14ac:dyDescent="0.25">
      <c r="B25" s="32" t="s">
        <v>172</v>
      </c>
      <c r="C25" s="76">
        <v>9</v>
      </c>
    </row>
    <row r="26" spans="2:3" x14ac:dyDescent="0.25">
      <c r="B26" s="32" t="s">
        <v>173</v>
      </c>
      <c r="C26" s="76">
        <v>9</v>
      </c>
    </row>
    <row r="27" spans="2:3" x14ac:dyDescent="0.25">
      <c r="B27" s="32" t="s">
        <v>174</v>
      </c>
      <c r="C27" s="76">
        <v>9</v>
      </c>
    </row>
    <row r="28" spans="2:3" x14ac:dyDescent="0.25">
      <c r="B28" s="32" t="s">
        <v>175</v>
      </c>
      <c r="C28" s="76">
        <v>9</v>
      </c>
    </row>
    <row r="29" spans="2:3" x14ac:dyDescent="0.25">
      <c r="B29" s="32"/>
      <c r="C29" s="76"/>
    </row>
    <row r="30" spans="2:3" x14ac:dyDescent="0.25">
      <c r="B30" s="32" t="s">
        <v>176</v>
      </c>
      <c r="C30" s="76"/>
    </row>
    <row r="31" spans="2:3" x14ac:dyDescent="0.25">
      <c r="B31" s="32" t="s">
        <v>177</v>
      </c>
      <c r="C31" s="76">
        <v>0.85</v>
      </c>
    </row>
    <row r="32" spans="2:3" x14ac:dyDescent="0.25">
      <c r="B32" s="32" t="s">
        <v>178</v>
      </c>
      <c r="C32" s="76">
        <v>0.85</v>
      </c>
    </row>
    <row r="33" spans="2:3" x14ac:dyDescent="0.25">
      <c r="B33" s="32" t="s">
        <v>179</v>
      </c>
      <c r="C33" s="76">
        <v>0.85</v>
      </c>
    </row>
    <row r="34" spans="2:3" x14ac:dyDescent="0.25">
      <c r="B34" s="32" t="s">
        <v>180</v>
      </c>
      <c r="C34" s="76">
        <v>0.85</v>
      </c>
    </row>
    <row r="35" spans="2:3" x14ac:dyDescent="0.25">
      <c r="B35" s="32" t="s">
        <v>181</v>
      </c>
      <c r="C35" s="76">
        <v>0.85</v>
      </c>
    </row>
    <row r="36" spans="2:3" x14ac:dyDescent="0.25">
      <c r="B36" s="32"/>
      <c r="C36" s="76"/>
    </row>
    <row r="37" spans="2:3" x14ac:dyDescent="0.25">
      <c r="B37" s="32" t="s">
        <v>182</v>
      </c>
      <c r="C37" s="76"/>
    </row>
    <row r="38" spans="2:3" x14ac:dyDescent="0.25">
      <c r="B38" s="32" t="s">
        <v>183</v>
      </c>
      <c r="C38" s="76">
        <v>3.7</v>
      </c>
    </row>
    <row r="39" spans="2:3" x14ac:dyDescent="0.25">
      <c r="B39" s="32" t="s">
        <v>184</v>
      </c>
      <c r="C39" s="76">
        <v>3.7</v>
      </c>
    </row>
    <row r="40" spans="2:3" x14ac:dyDescent="0.25">
      <c r="B40" s="32" t="s">
        <v>185</v>
      </c>
      <c r="C40" s="76">
        <v>3.7</v>
      </c>
    </row>
    <row r="41" spans="2:3" x14ac:dyDescent="0.25">
      <c r="B41" s="32" t="s">
        <v>186</v>
      </c>
      <c r="C41" s="76">
        <v>3.7</v>
      </c>
    </row>
    <row r="42" spans="2:3" x14ac:dyDescent="0.25">
      <c r="B42" s="32" t="s">
        <v>187</v>
      </c>
      <c r="C42" s="76">
        <v>3.7</v>
      </c>
    </row>
    <row r="43" spans="2:3" x14ac:dyDescent="0.25">
      <c r="B43" s="32" t="s">
        <v>188</v>
      </c>
      <c r="C43" s="76">
        <v>3.7</v>
      </c>
    </row>
    <row r="44" spans="2:3" x14ac:dyDescent="0.25">
      <c r="B44" s="32" t="s">
        <v>189</v>
      </c>
      <c r="C44" s="76">
        <v>3.7</v>
      </c>
    </row>
    <row r="45" spans="2:3" x14ac:dyDescent="0.25">
      <c r="B45" s="2" t="s">
        <v>208</v>
      </c>
      <c r="C45" s="2"/>
    </row>
    <row r="47" spans="2:3" ht="15.75" x14ac:dyDescent="0.25">
      <c r="B47" s="219" t="s">
        <v>209</v>
      </c>
      <c r="C47" s="219"/>
    </row>
    <row r="49" spans="1:3" ht="42" customHeight="1" x14ac:dyDescent="0.25">
      <c r="B49" s="35" t="s">
        <v>150</v>
      </c>
      <c r="C49" s="35" t="s">
        <v>210</v>
      </c>
    </row>
    <row r="50" spans="1:3" x14ac:dyDescent="0.25">
      <c r="B50" s="32" t="s">
        <v>150</v>
      </c>
      <c r="C50" s="76"/>
    </row>
    <row r="51" spans="1:3" x14ac:dyDescent="0.25">
      <c r="B51" s="32" t="s">
        <v>151</v>
      </c>
      <c r="C51" s="76">
        <v>13</v>
      </c>
    </row>
    <row r="52" spans="1:3" x14ac:dyDescent="0.25">
      <c r="B52" s="32" t="s">
        <v>153</v>
      </c>
      <c r="C52" s="76">
        <v>13</v>
      </c>
    </row>
    <row r="53" spans="1:3" x14ac:dyDescent="0.25">
      <c r="B53" s="32" t="s">
        <v>154</v>
      </c>
      <c r="C53" s="76">
        <v>13</v>
      </c>
    </row>
    <row r="54" spans="1:3" x14ac:dyDescent="0.25">
      <c r="B54" s="32" t="s">
        <v>155</v>
      </c>
      <c r="C54" s="76">
        <v>13</v>
      </c>
    </row>
    <row r="55" spans="1:3" x14ac:dyDescent="0.25">
      <c r="B55" s="32" t="s">
        <v>156</v>
      </c>
      <c r="C55" s="76">
        <v>2</v>
      </c>
    </row>
    <row r="56" spans="1:3" x14ac:dyDescent="0.25">
      <c r="B56" s="32" t="s">
        <v>158</v>
      </c>
      <c r="C56" s="76">
        <v>20</v>
      </c>
    </row>
    <row r="57" spans="1:3" x14ac:dyDescent="0.25">
      <c r="B57" s="32" t="s">
        <v>159</v>
      </c>
      <c r="C57" s="76">
        <v>20</v>
      </c>
    </row>
    <row r="58" spans="1:3" x14ac:dyDescent="0.25">
      <c r="B58" s="32" t="s">
        <v>160</v>
      </c>
      <c r="C58" s="76">
        <v>3.1</v>
      </c>
    </row>
    <row r="59" spans="1:3" x14ac:dyDescent="0.25">
      <c r="B59" s="32" t="s">
        <v>161</v>
      </c>
      <c r="C59" s="76">
        <v>3.1</v>
      </c>
    </row>
    <row r="60" spans="1:3" x14ac:dyDescent="0.25">
      <c r="B60" s="32" t="s">
        <v>162</v>
      </c>
      <c r="C60" s="76">
        <v>7</v>
      </c>
    </row>
    <row r="61" spans="1:3" x14ac:dyDescent="0.25">
      <c r="B61" s="32" t="s">
        <v>163</v>
      </c>
      <c r="C61" s="76">
        <v>7</v>
      </c>
    </row>
    <row r="62" spans="1:3" x14ac:dyDescent="0.25">
      <c r="A62" s="4"/>
      <c r="B62" s="32" t="s">
        <v>164</v>
      </c>
      <c r="C62" s="76">
        <v>7</v>
      </c>
    </row>
    <row r="63" spans="1:3" x14ac:dyDescent="0.25">
      <c r="A63" s="4"/>
      <c r="B63" s="32" t="s">
        <v>165</v>
      </c>
      <c r="C63" s="76">
        <v>11</v>
      </c>
    </row>
    <row r="64" spans="1:3" x14ac:dyDescent="0.25">
      <c r="B64" s="32"/>
      <c r="C64" s="76"/>
    </row>
    <row r="65" spans="2:3" x14ac:dyDescent="0.25">
      <c r="B65" s="32" t="s">
        <v>166</v>
      </c>
      <c r="C65" s="76"/>
    </row>
    <row r="66" spans="2:3" x14ac:dyDescent="0.25">
      <c r="B66" s="32" t="s">
        <v>167</v>
      </c>
      <c r="C66" s="76">
        <v>23</v>
      </c>
    </row>
    <row r="67" spans="2:3" x14ac:dyDescent="0.25">
      <c r="B67" s="32" t="s">
        <v>169</v>
      </c>
      <c r="C67" s="76">
        <v>6.3</v>
      </c>
    </row>
    <row r="68" spans="2:3" x14ac:dyDescent="0.25">
      <c r="B68" s="32"/>
      <c r="C68" s="76"/>
    </row>
    <row r="69" spans="2:3" x14ac:dyDescent="0.25">
      <c r="B69" s="32" t="s">
        <v>171</v>
      </c>
      <c r="C69" s="76"/>
    </row>
    <row r="70" spans="2:3" x14ac:dyDescent="0.25">
      <c r="B70" s="32" t="s">
        <v>172</v>
      </c>
      <c r="C70" s="76">
        <v>162</v>
      </c>
    </row>
    <row r="71" spans="2:3" x14ac:dyDescent="0.25">
      <c r="B71" s="32" t="s">
        <v>173</v>
      </c>
      <c r="C71" s="76">
        <v>162</v>
      </c>
    </row>
    <row r="72" spans="2:3" x14ac:dyDescent="0.25">
      <c r="B72" s="32" t="s">
        <v>174</v>
      </c>
      <c r="C72" s="76">
        <v>162</v>
      </c>
    </row>
    <row r="73" spans="2:3" x14ac:dyDescent="0.25">
      <c r="B73" s="32" t="s">
        <v>175</v>
      </c>
      <c r="C73" s="76">
        <v>162</v>
      </c>
    </row>
    <row r="74" spans="2:3" x14ac:dyDescent="0.25">
      <c r="B74" s="32"/>
      <c r="C74" s="76"/>
    </row>
    <row r="75" spans="2:3" x14ac:dyDescent="0.25">
      <c r="B75" s="32" t="s">
        <v>176</v>
      </c>
      <c r="C75" s="76"/>
    </row>
    <row r="76" spans="2:3" x14ac:dyDescent="0.25">
      <c r="B76" s="32" t="s">
        <v>177</v>
      </c>
      <c r="C76" s="76">
        <v>3</v>
      </c>
    </row>
    <row r="77" spans="2:3" x14ac:dyDescent="0.25">
      <c r="B77" s="32" t="s">
        <v>178</v>
      </c>
      <c r="C77" s="76">
        <v>3</v>
      </c>
    </row>
    <row r="78" spans="2:3" x14ac:dyDescent="0.25">
      <c r="B78" s="32" t="s">
        <v>179</v>
      </c>
      <c r="C78" s="76">
        <v>3</v>
      </c>
    </row>
    <row r="79" spans="2:3" x14ac:dyDescent="0.25">
      <c r="B79" s="32" t="s">
        <v>180</v>
      </c>
      <c r="C79" s="76">
        <v>3</v>
      </c>
    </row>
    <row r="80" spans="2:3" x14ac:dyDescent="0.25">
      <c r="B80" s="32" t="s">
        <v>181</v>
      </c>
      <c r="C80" s="76">
        <v>3</v>
      </c>
    </row>
    <row r="81" spans="2:4" x14ac:dyDescent="0.25">
      <c r="B81" s="32"/>
      <c r="C81" s="76"/>
    </row>
    <row r="82" spans="2:4" x14ac:dyDescent="0.25">
      <c r="B82" s="32" t="s">
        <v>182</v>
      </c>
      <c r="C82" s="76"/>
    </row>
    <row r="83" spans="2:4" x14ac:dyDescent="0.25">
      <c r="B83" s="32" t="s">
        <v>183</v>
      </c>
      <c r="C83" s="76">
        <v>0.6</v>
      </c>
    </row>
    <row r="84" spans="2:4" x14ac:dyDescent="0.25">
      <c r="B84" s="32" t="s">
        <v>184</v>
      </c>
      <c r="C84" s="76">
        <v>0.6</v>
      </c>
    </row>
    <row r="85" spans="2:4" x14ac:dyDescent="0.25">
      <c r="B85" s="32" t="s">
        <v>185</v>
      </c>
      <c r="C85" s="76">
        <v>0.6</v>
      </c>
    </row>
    <row r="86" spans="2:4" x14ac:dyDescent="0.25">
      <c r="B86" s="32" t="s">
        <v>186</v>
      </c>
      <c r="C86" s="76">
        <v>0.6</v>
      </c>
    </row>
    <row r="87" spans="2:4" x14ac:dyDescent="0.25">
      <c r="B87" s="32" t="s">
        <v>187</v>
      </c>
      <c r="C87" s="76">
        <v>0.6</v>
      </c>
    </row>
    <row r="88" spans="2:4" x14ac:dyDescent="0.25">
      <c r="B88" s="32" t="s">
        <v>188</v>
      </c>
      <c r="C88" s="76">
        <v>0.6</v>
      </c>
    </row>
    <row r="89" spans="2:4" x14ac:dyDescent="0.25">
      <c r="B89" s="32" t="s">
        <v>189</v>
      </c>
      <c r="C89" s="76">
        <v>0.6</v>
      </c>
    </row>
    <row r="90" spans="2:4" x14ac:dyDescent="0.25">
      <c r="B90" s="2" t="s">
        <v>208</v>
      </c>
      <c r="C90" s="2"/>
    </row>
    <row r="91" spans="2:4" x14ac:dyDescent="0.25">
      <c r="B91" s="2"/>
      <c r="C91" s="2"/>
    </row>
    <row r="93" spans="2:4" ht="15.75" x14ac:dyDescent="0.25">
      <c r="B93" s="219" t="s">
        <v>249</v>
      </c>
      <c r="C93" s="219"/>
      <c r="D93" s="219"/>
    </row>
    <row r="95" spans="2:4" x14ac:dyDescent="0.25">
      <c r="B95" s="119" t="s">
        <v>203</v>
      </c>
      <c r="C95" s="32">
        <v>0.2</v>
      </c>
    </row>
    <row r="96" spans="2:4" x14ac:dyDescent="0.25">
      <c r="B96" s="119" t="s">
        <v>204</v>
      </c>
      <c r="C96" s="32">
        <v>0.9</v>
      </c>
    </row>
    <row r="97" spans="2:4" x14ac:dyDescent="0.25">
      <c r="B97" s="36" t="s">
        <v>205</v>
      </c>
      <c r="C97" s="2"/>
      <c r="D97" s="2"/>
    </row>
    <row r="100" spans="2:4" ht="17.25" x14ac:dyDescent="0.35">
      <c r="B100" s="219" t="s">
        <v>248</v>
      </c>
      <c r="C100" s="219"/>
      <c r="D100" s="219"/>
    </row>
    <row r="101" spans="2:4" ht="15.75" x14ac:dyDescent="0.25">
      <c r="B101" s="62"/>
      <c r="C101" s="62"/>
    </row>
    <row r="102" spans="2:4" ht="15.75" x14ac:dyDescent="0.3">
      <c r="B102" s="119" t="s">
        <v>244</v>
      </c>
      <c r="C102" s="32">
        <v>0.25</v>
      </c>
      <c r="D102" s="120" t="s">
        <v>247</v>
      </c>
    </row>
  </sheetData>
  <mergeCells count="4">
    <mergeCell ref="B93:D93"/>
    <mergeCell ref="B2:C2"/>
    <mergeCell ref="B47:C47"/>
    <mergeCell ref="B100:D100"/>
  </mergeCells>
  <pageMargins left="0.7" right="0.7" top="0.75" bottom="0.75" header="0.3" footer="0.3"/>
  <drawing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9D9D9"/>
  </sheetPr>
  <dimension ref="A2:H78"/>
  <sheetViews>
    <sheetView topLeftCell="A22" workbookViewId="0">
      <selection activeCell="C20" sqref="C20"/>
    </sheetView>
  </sheetViews>
  <sheetFormatPr baseColWidth="10" defaultColWidth="11.42578125" defaultRowHeight="12.75" x14ac:dyDescent="0.2"/>
  <cols>
    <col min="1" max="1" width="3.28515625" style="2" customWidth="1"/>
    <col min="2" max="2" width="48" style="2" customWidth="1"/>
    <col min="3" max="3" width="22" style="2" customWidth="1"/>
    <col min="4" max="4" width="21" style="2" customWidth="1"/>
    <col min="5" max="5" width="19.7109375" style="2" customWidth="1"/>
    <col min="6" max="6" width="27.5703125" style="2" customWidth="1"/>
    <col min="7" max="7" width="24.42578125" style="2" customWidth="1"/>
    <col min="8" max="8" width="22.85546875" style="2" customWidth="1"/>
    <col min="9" max="16384" width="11.42578125" style="2"/>
  </cols>
  <sheetData>
    <row r="2" spans="2:8" ht="15.75" customHeight="1" x14ac:dyDescent="0.25">
      <c r="B2" s="219" t="s">
        <v>280</v>
      </c>
      <c r="C2" s="219"/>
      <c r="D2" s="219"/>
      <c r="E2" s="219"/>
      <c r="F2" s="219"/>
      <c r="G2" s="219"/>
      <c r="H2" s="219"/>
    </row>
    <row r="3" spans="2:8" ht="15.75" customHeight="1" x14ac:dyDescent="0.25">
      <c r="B3" s="62"/>
      <c r="C3" s="62"/>
      <c r="D3" s="62"/>
      <c r="E3" s="62"/>
      <c r="F3" s="62"/>
      <c r="G3" s="62"/>
      <c r="H3" s="62"/>
    </row>
    <row r="4" spans="2:8" ht="15.75" x14ac:dyDescent="0.25">
      <c r="B4" s="132" t="s">
        <v>278</v>
      </c>
      <c r="C4" s="224" t="s">
        <v>279</v>
      </c>
      <c r="D4" s="224"/>
      <c r="E4" s="62"/>
      <c r="F4" s="62"/>
      <c r="G4" s="62"/>
      <c r="H4" s="62"/>
    </row>
    <row r="5" spans="2:8" x14ac:dyDescent="0.2">
      <c r="B5" s="132" t="s">
        <v>281</v>
      </c>
      <c r="C5" s="224" t="s">
        <v>128</v>
      </c>
      <c r="D5" s="224"/>
    </row>
    <row r="6" spans="2:8" x14ac:dyDescent="0.2">
      <c r="B6" s="132" t="s">
        <v>282</v>
      </c>
      <c r="C6" s="224" t="s">
        <v>191</v>
      </c>
      <c r="D6" s="224"/>
    </row>
    <row r="8" spans="2:8" ht="15" customHeight="1" x14ac:dyDescent="0.2">
      <c r="B8" s="225" t="s">
        <v>211</v>
      </c>
      <c r="C8" s="83" t="s">
        <v>54</v>
      </c>
      <c r="D8" s="83" t="s">
        <v>55</v>
      </c>
      <c r="E8" s="83" t="s">
        <v>56</v>
      </c>
      <c r="F8" s="83" t="s">
        <v>57</v>
      </c>
      <c r="G8" s="83" t="s">
        <v>58</v>
      </c>
      <c r="H8" s="83" t="s">
        <v>59</v>
      </c>
    </row>
    <row r="9" spans="2:8" ht="52.5" x14ac:dyDescent="0.2">
      <c r="B9" s="226"/>
      <c r="C9" s="35" t="s">
        <v>212</v>
      </c>
      <c r="D9" s="35" t="s">
        <v>213</v>
      </c>
      <c r="E9" s="35" t="s">
        <v>214</v>
      </c>
      <c r="F9" s="35" t="s">
        <v>215</v>
      </c>
      <c r="G9" s="35" t="s">
        <v>216</v>
      </c>
      <c r="H9" s="35" t="s">
        <v>217</v>
      </c>
    </row>
    <row r="10" spans="2:8" x14ac:dyDescent="0.2">
      <c r="B10" s="84"/>
      <c r="C10" s="84"/>
      <c r="D10" s="84"/>
      <c r="E10" s="84"/>
      <c r="F10" s="84"/>
      <c r="G10" s="85" t="s">
        <v>218</v>
      </c>
      <c r="H10" s="85" t="s">
        <v>219</v>
      </c>
    </row>
    <row r="11" spans="2:8" x14ac:dyDescent="0.2">
      <c r="B11" s="78" t="s">
        <v>150</v>
      </c>
      <c r="C11" s="86"/>
      <c r="D11" s="86"/>
      <c r="E11" s="86"/>
      <c r="F11" s="86"/>
      <c r="G11" s="87"/>
      <c r="H11" s="87"/>
    </row>
    <row r="12" spans="2:8" x14ac:dyDescent="0.2">
      <c r="B12" s="78" t="s">
        <v>151</v>
      </c>
      <c r="C12" s="88">
        <f>'InfoProc 6B1'!D6</f>
        <v>317428.2</v>
      </c>
      <c r="D12" s="47">
        <f>'FE 6B1'!C6</f>
        <v>4.0999999999999996</v>
      </c>
      <c r="E12" s="89">
        <f>'FE 6B1'!C51</f>
        <v>13</v>
      </c>
      <c r="F12" s="47">
        <v>0</v>
      </c>
      <c r="G12" s="46">
        <f>(C12*D12*E12*(1-F12))</f>
        <v>16918923.059999999</v>
      </c>
      <c r="H12" s="90">
        <f>C12*D12*E12*F12</f>
        <v>0</v>
      </c>
    </row>
    <row r="13" spans="2:8" x14ac:dyDescent="0.2">
      <c r="B13" s="78" t="s">
        <v>153</v>
      </c>
      <c r="C13" s="88">
        <f>'InfoProc 6B1'!D7</f>
        <v>126058.458</v>
      </c>
      <c r="D13" s="47">
        <f>'FE 6B1'!C7</f>
        <v>4.0999999999999996</v>
      </c>
      <c r="E13" s="89">
        <f>'FE 6B1'!C52</f>
        <v>13</v>
      </c>
      <c r="F13" s="47">
        <v>0</v>
      </c>
      <c r="G13" s="46">
        <f t="shared" ref="G13:G49" si="0">(C13*D13*E13*(1-F13))</f>
        <v>6718915.8113999991</v>
      </c>
      <c r="H13" s="90">
        <f t="shared" ref="H13:H24" si="1">C13*D13*E13*F13</f>
        <v>0</v>
      </c>
    </row>
    <row r="14" spans="2:8" x14ac:dyDescent="0.2">
      <c r="B14" s="78" t="s">
        <v>154</v>
      </c>
      <c r="C14" s="88">
        <f>'InfoProc 6B1'!D8</f>
        <v>74263.703703703708</v>
      </c>
      <c r="D14" s="47">
        <f>'FE 6B1'!C8</f>
        <v>2.5</v>
      </c>
      <c r="E14" s="89">
        <f>'FE 6B1'!C53</f>
        <v>13</v>
      </c>
      <c r="F14" s="47">
        <v>0</v>
      </c>
      <c r="G14" s="46">
        <f t="shared" si="0"/>
        <v>2413570.3703703703</v>
      </c>
      <c r="H14" s="90">
        <f t="shared" si="1"/>
        <v>0</v>
      </c>
    </row>
    <row r="15" spans="2:8" x14ac:dyDescent="0.2">
      <c r="B15" s="78" t="s">
        <v>155</v>
      </c>
      <c r="C15" s="88">
        <f>'InfoProc 6B1'!D9</f>
        <v>1522716.4074074074</v>
      </c>
      <c r="D15" s="47">
        <f>'FE 6B1'!C9</f>
        <v>2.5</v>
      </c>
      <c r="E15" s="89">
        <f>'FE 6B1'!C54</f>
        <v>13</v>
      </c>
      <c r="F15" s="47">
        <v>0</v>
      </c>
      <c r="G15" s="46">
        <f t="shared" si="0"/>
        <v>49488283.240740746</v>
      </c>
      <c r="H15" s="90">
        <f t="shared" si="1"/>
        <v>0</v>
      </c>
    </row>
    <row r="16" spans="2:8" x14ac:dyDescent="0.2">
      <c r="B16" s="78" t="s">
        <v>156</v>
      </c>
      <c r="C16" s="88">
        <f>'InfoProc 6B1'!D10</f>
        <v>39852.776337037038</v>
      </c>
      <c r="D16" s="47">
        <f>'FE 6B1'!C10</f>
        <v>2</v>
      </c>
      <c r="E16" s="89">
        <f>'FE 6B1'!C55</f>
        <v>2</v>
      </c>
      <c r="F16" s="47">
        <v>0</v>
      </c>
      <c r="G16" s="46">
        <f t="shared" si="0"/>
        <v>159411.10534814815</v>
      </c>
      <c r="H16" s="90">
        <f t="shared" si="1"/>
        <v>0</v>
      </c>
    </row>
    <row r="17" spans="2:8" x14ac:dyDescent="0.2">
      <c r="B17" s="78" t="s">
        <v>158</v>
      </c>
      <c r="C17" s="88">
        <f>'InfoProc 6B1'!D11</f>
        <v>7268.4444444444443</v>
      </c>
      <c r="D17" s="47">
        <f>'FE 6B1'!C11</f>
        <v>5</v>
      </c>
      <c r="E17" s="89">
        <f>'FE 6B1'!C56</f>
        <v>20</v>
      </c>
      <c r="F17" s="47">
        <v>0</v>
      </c>
      <c r="G17" s="46">
        <f t="shared" si="0"/>
        <v>726844.44444444438</v>
      </c>
      <c r="H17" s="90">
        <f t="shared" si="1"/>
        <v>0</v>
      </c>
    </row>
    <row r="18" spans="2:8" x14ac:dyDescent="0.2">
      <c r="B18" s="78" t="s">
        <v>159</v>
      </c>
      <c r="C18" s="88">
        <f>'InfoProc 6B1'!D12</f>
        <v>27021.85185185185</v>
      </c>
      <c r="D18" s="47">
        <f>'FE 6B1'!C12</f>
        <v>5</v>
      </c>
      <c r="E18" s="89">
        <f>'FE 6B1'!C57</f>
        <v>20</v>
      </c>
      <c r="F18" s="47">
        <v>0</v>
      </c>
      <c r="G18" s="46">
        <f t="shared" si="0"/>
        <v>2702185.1851851847</v>
      </c>
      <c r="H18" s="90">
        <f t="shared" si="1"/>
        <v>0</v>
      </c>
    </row>
    <row r="19" spans="2:8" x14ac:dyDescent="0.2">
      <c r="B19" s="78" t="s">
        <v>160</v>
      </c>
      <c r="C19" s="88">
        <f>'InfoProc 6B1'!D13</f>
        <v>12804.481481481482</v>
      </c>
      <c r="D19" s="47">
        <f>'FE 6B1'!C13</f>
        <v>0.85</v>
      </c>
      <c r="E19" s="89">
        <f>'FE 6B1'!C58</f>
        <v>3.1</v>
      </c>
      <c r="F19" s="47">
        <v>0</v>
      </c>
      <c r="G19" s="46">
        <f t="shared" si="0"/>
        <v>33739.808703703704</v>
      </c>
      <c r="H19" s="90">
        <f t="shared" si="1"/>
        <v>0</v>
      </c>
    </row>
    <row r="20" spans="2:8" x14ac:dyDescent="0.2">
      <c r="B20" s="78" t="s">
        <v>161</v>
      </c>
      <c r="C20" s="88">
        <f>'InfoProc 6B1'!D14</f>
        <v>186917.55555555553</v>
      </c>
      <c r="D20" s="47">
        <f>'FE 6B1'!C14</f>
        <v>0.85</v>
      </c>
      <c r="E20" s="89">
        <f>'FE 6B1'!C59</f>
        <v>3.1</v>
      </c>
      <c r="F20" s="47">
        <v>0</v>
      </c>
      <c r="G20" s="46">
        <f t="shared" si="0"/>
        <v>492527.75888888881</v>
      </c>
      <c r="H20" s="90">
        <f t="shared" si="1"/>
        <v>0</v>
      </c>
    </row>
    <row r="21" spans="2:8" x14ac:dyDescent="0.2">
      <c r="B21" s="78" t="s">
        <v>162</v>
      </c>
      <c r="C21" s="88">
        <f>'InfoProc 6B1'!D15</f>
        <v>250479</v>
      </c>
      <c r="D21" s="47">
        <f>'FE 6B1'!C15</f>
        <v>2.7</v>
      </c>
      <c r="E21" s="89">
        <f>'FE 6B1'!C60</f>
        <v>7</v>
      </c>
      <c r="F21" s="47">
        <v>0</v>
      </c>
      <c r="G21" s="46">
        <f t="shared" si="0"/>
        <v>4734053.1000000006</v>
      </c>
      <c r="H21" s="90">
        <f t="shared" si="1"/>
        <v>0</v>
      </c>
    </row>
    <row r="22" spans="2:8" x14ac:dyDescent="0.2">
      <c r="B22" s="78" t="s">
        <v>163</v>
      </c>
      <c r="C22" s="88">
        <f>'InfoProc 6B1'!D16</f>
        <v>5517.6063888888893</v>
      </c>
      <c r="D22" s="47">
        <f>'FE 6B1'!C16</f>
        <v>2.7</v>
      </c>
      <c r="E22" s="89">
        <f>'FE 6B1'!C61</f>
        <v>7</v>
      </c>
      <c r="F22" s="47">
        <v>0</v>
      </c>
      <c r="G22" s="46">
        <f t="shared" si="0"/>
        <v>104282.76075000002</v>
      </c>
      <c r="H22" s="90">
        <f t="shared" si="1"/>
        <v>0</v>
      </c>
    </row>
    <row r="23" spans="2:8" x14ac:dyDescent="0.2">
      <c r="B23" s="78" t="s">
        <v>164</v>
      </c>
      <c r="C23" s="88">
        <f>'InfoProc 6B1'!D17</f>
        <v>7137.9437999999936</v>
      </c>
      <c r="D23" s="47">
        <f>'FE 6B1'!C17</f>
        <v>2.7</v>
      </c>
      <c r="E23" s="89">
        <f>'FE 6B1'!C62</f>
        <v>7</v>
      </c>
      <c r="F23" s="47">
        <v>0</v>
      </c>
      <c r="G23" s="46">
        <f t="shared" si="0"/>
        <v>134907.13781999989</v>
      </c>
      <c r="H23" s="90">
        <f t="shared" si="1"/>
        <v>0</v>
      </c>
    </row>
    <row r="24" spans="2:8" x14ac:dyDescent="0.2">
      <c r="B24" s="78" t="s">
        <v>165</v>
      </c>
      <c r="C24" s="88">
        <f>'InfoProc 6B1'!D18</f>
        <v>864687.9370370371</v>
      </c>
      <c r="D24" s="47">
        <f>'FE 6B1'!C18</f>
        <v>3.2</v>
      </c>
      <c r="E24" s="89">
        <f>'FE 6B1'!C63</f>
        <v>11</v>
      </c>
      <c r="F24" s="47">
        <v>0</v>
      </c>
      <c r="G24" s="46">
        <f t="shared" si="0"/>
        <v>30437015.383703709</v>
      </c>
      <c r="H24" s="90">
        <f t="shared" si="1"/>
        <v>0</v>
      </c>
    </row>
    <row r="25" spans="2:8" x14ac:dyDescent="0.2">
      <c r="B25" s="78"/>
      <c r="C25" s="91"/>
      <c r="D25" s="45"/>
      <c r="E25" s="45"/>
      <c r="F25" s="92"/>
      <c r="G25" s="93"/>
      <c r="H25" s="90"/>
    </row>
    <row r="26" spans="2:8" x14ac:dyDescent="0.2">
      <c r="B26" s="78" t="s">
        <v>166</v>
      </c>
      <c r="C26" s="91"/>
      <c r="D26" s="45"/>
      <c r="E26" s="45"/>
      <c r="F26" s="92"/>
      <c r="G26" s="93"/>
      <c r="H26" s="86"/>
    </row>
    <row r="27" spans="2:8" x14ac:dyDescent="0.2">
      <c r="B27" s="78" t="s">
        <v>167</v>
      </c>
      <c r="C27" s="88">
        <f>'InfoProc 6B1'!D21</f>
        <v>3282.8309653717447</v>
      </c>
      <c r="D27" s="47">
        <f>'FE 6B1'!C21</f>
        <v>1.5</v>
      </c>
      <c r="E27" s="89">
        <f>'FE 6B1'!C66</f>
        <v>23</v>
      </c>
      <c r="F27" s="47">
        <v>0</v>
      </c>
      <c r="G27" s="46">
        <f t="shared" si="0"/>
        <v>113257.66830532519</v>
      </c>
      <c r="H27" s="90">
        <f t="shared" ref="H27:H50" si="2">C27*D27*E27*F27</f>
        <v>0</v>
      </c>
    </row>
    <row r="28" spans="2:8" x14ac:dyDescent="0.2">
      <c r="B28" s="78" t="s">
        <v>169</v>
      </c>
      <c r="C28" s="88">
        <f>'InfoProc 6B1'!D22</f>
        <v>516285.17796070437</v>
      </c>
      <c r="D28" s="47">
        <f>'FE 6B1'!C22</f>
        <v>2.9</v>
      </c>
      <c r="E28" s="89">
        <f>'FE 6B1'!C67</f>
        <v>6.3</v>
      </c>
      <c r="F28" s="47">
        <v>0</v>
      </c>
      <c r="G28" s="46">
        <f t="shared" si="0"/>
        <v>9432530.2013420686</v>
      </c>
      <c r="H28" s="90">
        <f t="shared" si="2"/>
        <v>0</v>
      </c>
    </row>
    <row r="29" spans="2:8" x14ac:dyDescent="0.2">
      <c r="B29" s="78"/>
      <c r="C29" s="91"/>
      <c r="D29" s="45"/>
      <c r="E29" s="45"/>
      <c r="F29" s="45"/>
      <c r="G29" s="93"/>
      <c r="H29" s="90"/>
    </row>
    <row r="30" spans="2:8" x14ac:dyDescent="0.2">
      <c r="B30" s="78" t="s">
        <v>171</v>
      </c>
      <c r="C30" s="91"/>
      <c r="D30" s="45"/>
      <c r="E30" s="45"/>
      <c r="F30" s="45"/>
      <c r="G30" s="93"/>
      <c r="H30" s="90"/>
    </row>
    <row r="31" spans="2:8" x14ac:dyDescent="0.2">
      <c r="B31" s="78" t="s">
        <v>172</v>
      </c>
      <c r="C31" s="88">
        <f>'InfoProc 6B1'!D25</f>
        <v>5017.2000000000007</v>
      </c>
      <c r="D31" s="47">
        <f>'FE 6B1'!C25</f>
        <v>9</v>
      </c>
      <c r="E31" s="89">
        <f>'FE 6B1'!C70</f>
        <v>162</v>
      </c>
      <c r="F31" s="47">
        <v>0</v>
      </c>
      <c r="G31" s="46">
        <f t="shared" si="0"/>
        <v>7315077.6000000006</v>
      </c>
      <c r="H31" s="90">
        <f t="shared" si="2"/>
        <v>0</v>
      </c>
    </row>
    <row r="32" spans="2:8" x14ac:dyDescent="0.2">
      <c r="B32" s="78" t="s">
        <v>173</v>
      </c>
      <c r="C32" s="88">
        <f>'InfoProc 6B1'!D26</f>
        <v>44869.896296296305</v>
      </c>
      <c r="D32" s="47">
        <f>'FE 6B1'!C26</f>
        <v>9</v>
      </c>
      <c r="E32" s="89">
        <f>'FE 6B1'!C71</f>
        <v>162</v>
      </c>
      <c r="F32" s="47">
        <v>0</v>
      </c>
      <c r="G32" s="46">
        <f t="shared" si="0"/>
        <v>65420308.800000019</v>
      </c>
      <c r="H32" s="90">
        <f t="shared" si="2"/>
        <v>0</v>
      </c>
    </row>
    <row r="33" spans="2:8" x14ac:dyDescent="0.2">
      <c r="B33" s="78" t="s">
        <v>174</v>
      </c>
      <c r="C33" s="88">
        <f>'InfoProc 6B1'!D27</f>
        <v>17930.730758714009</v>
      </c>
      <c r="D33" s="47">
        <f>'FE 6B1'!C27</f>
        <v>9</v>
      </c>
      <c r="E33" s="89">
        <f>'FE 6B1'!C72</f>
        <v>162</v>
      </c>
      <c r="F33" s="47">
        <v>0</v>
      </c>
      <c r="G33" s="46">
        <f t="shared" si="0"/>
        <v>26143005.446205027</v>
      </c>
      <c r="H33" s="90">
        <f t="shared" si="2"/>
        <v>0</v>
      </c>
    </row>
    <row r="34" spans="2:8" x14ac:dyDescent="0.2">
      <c r="B34" s="78" t="s">
        <v>175</v>
      </c>
      <c r="C34" s="88">
        <f>'InfoProc 6B1'!D28</f>
        <v>1596.866</v>
      </c>
      <c r="D34" s="47">
        <f>'FE 6B1'!C28</f>
        <v>9</v>
      </c>
      <c r="E34" s="89">
        <f>'FE 6B1'!C73</f>
        <v>162</v>
      </c>
      <c r="F34" s="47">
        <v>0</v>
      </c>
      <c r="G34" s="46">
        <f t="shared" si="0"/>
        <v>2328230.628</v>
      </c>
      <c r="H34" s="90">
        <f t="shared" si="2"/>
        <v>0</v>
      </c>
    </row>
    <row r="35" spans="2:8" x14ac:dyDescent="0.2">
      <c r="B35" s="78"/>
      <c r="C35" s="91"/>
      <c r="D35" s="45"/>
      <c r="E35" s="45"/>
      <c r="F35" s="45"/>
      <c r="G35" s="93"/>
      <c r="H35" s="90"/>
    </row>
    <row r="36" spans="2:8" x14ac:dyDescent="0.2">
      <c r="B36" s="78" t="s">
        <v>176</v>
      </c>
      <c r="C36" s="91"/>
      <c r="D36" s="45"/>
      <c r="E36" s="45"/>
      <c r="F36" s="45"/>
      <c r="G36" s="93"/>
      <c r="H36" s="90"/>
    </row>
    <row r="37" spans="2:8" x14ac:dyDescent="0.2">
      <c r="B37" s="78" t="s">
        <v>177</v>
      </c>
      <c r="C37" s="88">
        <f>'InfoProc 6B1'!D31</f>
        <v>28313.434525925924</v>
      </c>
      <c r="D37" s="47">
        <f>'FE 6B1'!C31</f>
        <v>0.85</v>
      </c>
      <c r="E37" s="89">
        <f>'FE 6B1'!C76</f>
        <v>3</v>
      </c>
      <c r="F37" s="47">
        <v>0</v>
      </c>
      <c r="G37" s="46">
        <f t="shared" si="0"/>
        <v>72199.258041111098</v>
      </c>
      <c r="H37" s="90">
        <f t="shared" si="2"/>
        <v>0</v>
      </c>
    </row>
    <row r="38" spans="2:8" x14ac:dyDescent="0.2">
      <c r="B38" s="78" t="s">
        <v>178</v>
      </c>
      <c r="C38" s="88">
        <f>'InfoProc 6B1'!D32</f>
        <v>4669.4962962962954</v>
      </c>
      <c r="D38" s="47">
        <f>'FE 6B1'!C32</f>
        <v>0.85</v>
      </c>
      <c r="E38" s="89">
        <f>'FE 6B1'!C77</f>
        <v>3</v>
      </c>
      <c r="F38" s="47">
        <v>0</v>
      </c>
      <c r="G38" s="46">
        <f t="shared" si="0"/>
        <v>11907.215555555553</v>
      </c>
      <c r="H38" s="90">
        <f t="shared" si="2"/>
        <v>0</v>
      </c>
    </row>
    <row r="39" spans="2:8" x14ac:dyDescent="0.2">
      <c r="B39" s="78" t="s">
        <v>179</v>
      </c>
      <c r="C39" s="88">
        <f>'InfoProc 6B1'!D33</f>
        <v>52677.141660983645</v>
      </c>
      <c r="D39" s="47">
        <f>'FE 6B1'!C33</f>
        <v>0.85</v>
      </c>
      <c r="E39" s="89">
        <f>'FE 6B1'!C78</f>
        <v>3</v>
      </c>
      <c r="F39" s="47">
        <v>0</v>
      </c>
      <c r="G39" s="46">
        <f t="shared" si="0"/>
        <v>134326.71123550829</v>
      </c>
      <c r="H39" s="90">
        <f t="shared" si="2"/>
        <v>0</v>
      </c>
    </row>
    <row r="40" spans="2:8" x14ac:dyDescent="0.2">
      <c r="B40" s="78" t="s">
        <v>180</v>
      </c>
      <c r="C40" s="88">
        <f>'InfoProc 6B1'!D34</f>
        <v>32447.533333333336</v>
      </c>
      <c r="D40" s="47">
        <f>'FE 6B1'!C34</f>
        <v>0.85</v>
      </c>
      <c r="E40" s="89">
        <f>'FE 6B1'!C79</f>
        <v>3</v>
      </c>
      <c r="F40" s="47">
        <v>0</v>
      </c>
      <c r="G40" s="46">
        <f t="shared" si="0"/>
        <v>82741.210000000006</v>
      </c>
      <c r="H40" s="90">
        <f t="shared" si="2"/>
        <v>0</v>
      </c>
    </row>
    <row r="41" spans="2:8" x14ac:dyDescent="0.2">
      <c r="B41" s="78" t="s">
        <v>181</v>
      </c>
      <c r="C41" s="88">
        <f>'InfoProc 6B1'!D35</f>
        <v>1495.721</v>
      </c>
      <c r="D41" s="47">
        <f>'FE 6B1'!C35</f>
        <v>0.85</v>
      </c>
      <c r="E41" s="89">
        <f>'FE 6B1'!C80</f>
        <v>3</v>
      </c>
      <c r="F41" s="47">
        <v>0</v>
      </c>
      <c r="G41" s="46">
        <f t="shared" si="0"/>
        <v>3814.0885499999999</v>
      </c>
      <c r="H41" s="90">
        <f t="shared" si="2"/>
        <v>0</v>
      </c>
    </row>
    <row r="42" spans="2:8" x14ac:dyDescent="0.2">
      <c r="B42" s="78"/>
      <c r="C42" s="91"/>
      <c r="D42" s="45"/>
      <c r="E42" s="45"/>
      <c r="F42" s="45"/>
      <c r="G42" s="93"/>
      <c r="H42" s="90"/>
    </row>
    <row r="43" spans="2:8" x14ac:dyDescent="0.2">
      <c r="B43" s="78" t="s">
        <v>182</v>
      </c>
      <c r="C43" s="91"/>
      <c r="D43" s="45"/>
      <c r="E43" s="45"/>
      <c r="F43" s="45"/>
      <c r="G43" s="93"/>
      <c r="H43" s="90"/>
    </row>
    <row r="44" spans="2:8" x14ac:dyDescent="0.2">
      <c r="B44" s="78" t="s">
        <v>183</v>
      </c>
      <c r="C44" s="88">
        <f>'InfoProc 6B1'!D38</f>
        <v>28313.434525925924</v>
      </c>
      <c r="D44" s="47">
        <f>'FE 6B1'!C38</f>
        <v>3.7</v>
      </c>
      <c r="E44" s="89">
        <f>'FE 6B1'!C83</f>
        <v>0.6</v>
      </c>
      <c r="F44" s="47">
        <v>0</v>
      </c>
      <c r="G44" s="46">
        <f t="shared" si="0"/>
        <v>62855.824647555557</v>
      </c>
      <c r="H44" s="90">
        <f t="shared" si="2"/>
        <v>0</v>
      </c>
    </row>
    <row r="45" spans="2:8" x14ac:dyDescent="0.2">
      <c r="B45" s="78" t="s">
        <v>184</v>
      </c>
      <c r="C45" s="88">
        <f>'InfoProc 6B1'!D39</f>
        <v>1748.3393407407405</v>
      </c>
      <c r="D45" s="47">
        <f>'FE 6B1'!C39</f>
        <v>3.7</v>
      </c>
      <c r="E45" s="89">
        <f>'FE 6B1'!C84</f>
        <v>0.6</v>
      </c>
      <c r="F45" s="47">
        <v>0</v>
      </c>
      <c r="G45" s="46">
        <f t="shared" si="0"/>
        <v>3881.3133364444438</v>
      </c>
      <c r="H45" s="90">
        <f t="shared" si="2"/>
        <v>0</v>
      </c>
    </row>
    <row r="46" spans="2:8" x14ac:dyDescent="0.2">
      <c r="B46" s="78" t="s">
        <v>185</v>
      </c>
      <c r="C46" s="88">
        <f>'InfoProc 6B1'!D40</f>
        <v>31913.594625925925</v>
      </c>
      <c r="D46" s="47">
        <f>'FE 6B1'!C40</f>
        <v>3.7</v>
      </c>
      <c r="E46" s="89">
        <f>'FE 6B1'!C85</f>
        <v>0.6</v>
      </c>
      <c r="F46" s="47">
        <v>0</v>
      </c>
      <c r="G46" s="46">
        <f t="shared" si="0"/>
        <v>70848.180069555558</v>
      </c>
      <c r="H46" s="90">
        <f t="shared" si="2"/>
        <v>0</v>
      </c>
    </row>
    <row r="47" spans="2:8" x14ac:dyDescent="0.2">
      <c r="B47" s="78" t="s">
        <v>186</v>
      </c>
      <c r="C47" s="88">
        <f>'InfoProc 6B1'!D41</f>
        <v>12261.674999999999</v>
      </c>
      <c r="D47" s="47">
        <f>'FE 6B1'!C41</f>
        <v>3.7</v>
      </c>
      <c r="E47" s="89">
        <f>'FE 6B1'!C86</f>
        <v>0.6</v>
      </c>
      <c r="F47" s="47">
        <v>0</v>
      </c>
      <c r="G47" s="46">
        <f t="shared" si="0"/>
        <v>27220.9185</v>
      </c>
      <c r="H47" s="90">
        <f t="shared" si="2"/>
        <v>0</v>
      </c>
    </row>
    <row r="48" spans="2:8" x14ac:dyDescent="0.2">
      <c r="B48" s="78" t="s">
        <v>187</v>
      </c>
      <c r="C48" s="88">
        <f>'InfoProc 6B1'!D42</f>
        <v>1983.0071481481482</v>
      </c>
      <c r="D48" s="47">
        <f>'FE 6B1'!C42</f>
        <v>3.7</v>
      </c>
      <c r="E48" s="89">
        <f>'FE 6B1'!C87</f>
        <v>0.6</v>
      </c>
      <c r="F48" s="47">
        <v>0</v>
      </c>
      <c r="G48" s="46">
        <f t="shared" si="0"/>
        <v>4402.2758688888889</v>
      </c>
      <c r="H48" s="90">
        <f t="shared" si="2"/>
        <v>0</v>
      </c>
    </row>
    <row r="49" spans="1:8" x14ac:dyDescent="0.2">
      <c r="B49" s="78" t="s">
        <v>188</v>
      </c>
      <c r="C49" s="88">
        <f>'InfoProc 6B1'!D43</f>
        <v>1076.4240111111112</v>
      </c>
      <c r="D49" s="47">
        <f>'FE 6B1'!C43</f>
        <v>3.7</v>
      </c>
      <c r="E49" s="89">
        <f>'FE 6B1'!C88</f>
        <v>0.6</v>
      </c>
      <c r="F49" s="47">
        <v>0</v>
      </c>
      <c r="G49" s="46">
        <f t="shared" si="0"/>
        <v>2389.6613046666671</v>
      </c>
      <c r="H49" s="90">
        <f t="shared" si="2"/>
        <v>0</v>
      </c>
    </row>
    <row r="50" spans="1:8" x14ac:dyDescent="0.2">
      <c r="B50" s="78" t="s">
        <v>189</v>
      </c>
      <c r="C50" s="88">
        <f>'InfoProc 6B1'!D44</f>
        <v>44934.302000000003</v>
      </c>
      <c r="D50" s="47">
        <f>'FE 6B1'!C44</f>
        <v>3.7</v>
      </c>
      <c r="E50" s="89">
        <f>'FE 6B1'!C89</f>
        <v>0.6</v>
      </c>
      <c r="F50" s="47">
        <v>0</v>
      </c>
      <c r="G50" s="46">
        <f>(C50*D50*E50*(1-F50))</f>
        <v>99754.150439999998</v>
      </c>
      <c r="H50" s="90">
        <f t="shared" si="2"/>
        <v>0</v>
      </c>
    </row>
    <row r="51" spans="1:8" x14ac:dyDescent="0.2">
      <c r="B51" s="94"/>
      <c r="C51" s="95"/>
      <c r="D51" s="95"/>
      <c r="E51" s="95"/>
      <c r="F51" s="96" t="s">
        <v>72</v>
      </c>
      <c r="G51" s="48">
        <f>SUM(G12:G50)</f>
        <v>226393410.31875688</v>
      </c>
      <c r="H51" s="97">
        <f>SUM(H12:H50)</f>
        <v>0</v>
      </c>
    </row>
    <row r="54" spans="1:8" x14ac:dyDescent="0.2">
      <c r="B54" s="83" t="s">
        <v>54</v>
      </c>
      <c r="C54" s="83" t="s">
        <v>55</v>
      </c>
      <c r="D54" s="83" t="s">
        <v>56</v>
      </c>
      <c r="E54" s="83" t="s">
        <v>57</v>
      </c>
      <c r="F54" s="83" t="s">
        <v>58</v>
      </c>
      <c r="G54" s="83" t="s">
        <v>59</v>
      </c>
    </row>
    <row r="55" spans="1:8" ht="51" x14ac:dyDescent="0.2">
      <c r="B55" s="35" t="s">
        <v>220</v>
      </c>
      <c r="C55" s="35" t="s">
        <v>221</v>
      </c>
      <c r="D55" s="35" t="s">
        <v>222</v>
      </c>
      <c r="E55" s="35" t="s">
        <v>223</v>
      </c>
      <c r="F55" s="35" t="s">
        <v>224</v>
      </c>
      <c r="G55" s="35" t="s">
        <v>225</v>
      </c>
    </row>
    <row r="56" spans="1:8" ht="13.5" thickBot="1" x14ac:dyDescent="0.25">
      <c r="B56" s="98"/>
      <c r="C56" s="99"/>
      <c r="D56" s="100"/>
      <c r="E56" s="99" t="s">
        <v>226</v>
      </c>
      <c r="F56" s="99"/>
      <c r="G56" s="99" t="s">
        <v>227</v>
      </c>
    </row>
    <row r="57" spans="1:8" ht="13.5" thickTop="1" x14ac:dyDescent="0.2">
      <c r="B57" s="101" t="s">
        <v>228</v>
      </c>
      <c r="C57" s="47">
        <f>'FE 6B1'!C95</f>
        <v>0.2</v>
      </c>
      <c r="D57" s="47">
        <f>'FE 6B1'!C96</f>
        <v>0.9</v>
      </c>
      <c r="E57" s="46">
        <f>C57*D57</f>
        <v>0.18000000000000002</v>
      </c>
      <c r="F57" s="102"/>
      <c r="G57" s="102"/>
    </row>
    <row r="58" spans="1:8" x14ac:dyDescent="0.2">
      <c r="B58" s="101"/>
      <c r="C58" s="103"/>
      <c r="D58" s="103"/>
      <c r="E58" s="46">
        <f>C58*D58</f>
        <v>0</v>
      </c>
      <c r="F58" s="102"/>
      <c r="G58" s="102"/>
    </row>
    <row r="59" spans="1:8" x14ac:dyDescent="0.2">
      <c r="A59" s="4"/>
      <c r="B59" s="104"/>
      <c r="C59" s="105"/>
      <c r="D59" s="106" t="s">
        <v>229</v>
      </c>
      <c r="E59" s="48">
        <f>SUM(E57:E58)</f>
        <v>0.18000000000000002</v>
      </c>
      <c r="F59" s="47">
        <f>'FE 6B1'!C102</f>
        <v>0.25</v>
      </c>
      <c r="G59" s="48">
        <f>E59*F59</f>
        <v>4.5000000000000005E-2</v>
      </c>
    </row>
    <row r="60" spans="1:8" x14ac:dyDescent="0.2">
      <c r="A60" s="4"/>
    </row>
    <row r="61" spans="1:8" x14ac:dyDescent="0.2">
      <c r="B61" s="223" t="s">
        <v>230</v>
      </c>
      <c r="C61" s="223"/>
      <c r="D61" s="223"/>
      <c r="E61" s="223"/>
      <c r="F61" s="223"/>
      <c r="G61" s="223"/>
    </row>
    <row r="62" spans="1:8" x14ac:dyDescent="0.2">
      <c r="B62" s="223"/>
      <c r="C62" s="223"/>
      <c r="D62" s="223"/>
      <c r="E62" s="223"/>
      <c r="F62" s="223"/>
      <c r="G62" s="223"/>
    </row>
    <row r="63" spans="1:8" x14ac:dyDescent="0.2">
      <c r="B63" s="223"/>
      <c r="C63" s="223"/>
      <c r="D63" s="223"/>
      <c r="E63" s="223"/>
      <c r="F63" s="223"/>
      <c r="G63" s="223"/>
    </row>
    <row r="64" spans="1:8" x14ac:dyDescent="0.2">
      <c r="B64" s="223"/>
      <c r="C64" s="223"/>
      <c r="D64" s="223"/>
      <c r="E64" s="223"/>
      <c r="F64" s="223"/>
      <c r="G64" s="223"/>
    </row>
    <row r="66" spans="2:7" x14ac:dyDescent="0.2">
      <c r="B66" s="83" t="s">
        <v>54</v>
      </c>
      <c r="C66" s="83" t="s">
        <v>55</v>
      </c>
      <c r="D66" s="83" t="s">
        <v>56</v>
      </c>
      <c r="E66" s="83" t="s">
        <v>57</v>
      </c>
      <c r="F66" s="83" t="s">
        <v>58</v>
      </c>
      <c r="G66" s="83" t="s">
        <v>59</v>
      </c>
    </row>
    <row r="67" spans="2:7" ht="39.75" x14ac:dyDescent="0.2">
      <c r="B67" s="83" t="s">
        <v>220</v>
      </c>
      <c r="C67" s="83" t="s">
        <v>231</v>
      </c>
      <c r="D67" s="83" t="s">
        <v>222</v>
      </c>
      <c r="E67" s="83" t="s">
        <v>223</v>
      </c>
      <c r="F67" s="83" t="s">
        <v>232</v>
      </c>
      <c r="G67" s="83" t="s">
        <v>233</v>
      </c>
    </row>
    <row r="68" spans="2:7" ht="13.5" thickBot="1" x14ac:dyDescent="0.25">
      <c r="B68" s="98"/>
      <c r="C68" s="99"/>
      <c r="D68" s="100"/>
      <c r="E68" s="99" t="s">
        <v>226</v>
      </c>
      <c r="F68" s="99"/>
      <c r="G68" s="99" t="s">
        <v>227</v>
      </c>
    </row>
    <row r="69" spans="2:7" ht="13.5" thickTop="1" x14ac:dyDescent="0.2">
      <c r="B69" s="101" t="s">
        <v>228</v>
      </c>
      <c r="C69" s="47">
        <v>0</v>
      </c>
      <c r="D69" s="47"/>
      <c r="E69" s="46">
        <f>C69*D69</f>
        <v>0</v>
      </c>
      <c r="F69" s="102"/>
      <c r="G69" s="102"/>
    </row>
    <row r="70" spans="2:7" x14ac:dyDescent="0.2">
      <c r="B70" s="107"/>
      <c r="C70" s="108"/>
      <c r="D70" s="108"/>
      <c r="E70" s="46">
        <f>C70*D70</f>
        <v>0</v>
      </c>
      <c r="F70" s="102"/>
      <c r="G70" s="102"/>
    </row>
    <row r="71" spans="2:7" ht="25.5" x14ac:dyDescent="0.2">
      <c r="B71" s="109"/>
      <c r="C71" s="110"/>
      <c r="D71" s="111" t="s">
        <v>234</v>
      </c>
      <c r="E71" s="46">
        <f>SUM(E69:E70)</f>
        <v>0</v>
      </c>
      <c r="F71" s="47"/>
      <c r="G71" s="48">
        <f>E71*F71</f>
        <v>0</v>
      </c>
    </row>
    <row r="74" spans="2:7" x14ac:dyDescent="0.2">
      <c r="B74" s="83"/>
      <c r="C74" s="83" t="s">
        <v>54</v>
      </c>
      <c r="D74" s="83" t="s">
        <v>55</v>
      </c>
      <c r="E74" s="83" t="s">
        <v>56</v>
      </c>
      <c r="F74" s="83" t="s">
        <v>57</v>
      </c>
      <c r="G74" s="83" t="s">
        <v>58</v>
      </c>
    </row>
    <row r="75" spans="2:7" ht="54" x14ac:dyDescent="0.2">
      <c r="B75" s="112"/>
      <c r="C75" s="112" t="s">
        <v>235</v>
      </c>
      <c r="D75" s="112" t="s">
        <v>236</v>
      </c>
      <c r="E75" s="112" t="s">
        <v>237</v>
      </c>
      <c r="F75" s="112" t="s">
        <v>238</v>
      </c>
      <c r="G75" s="112" t="s">
        <v>239</v>
      </c>
    </row>
    <row r="76" spans="2:7" x14ac:dyDescent="0.2">
      <c r="B76" s="86"/>
      <c r="C76" s="113"/>
      <c r="D76" s="114"/>
      <c r="E76" s="114" t="s">
        <v>240</v>
      </c>
      <c r="F76" s="115"/>
      <c r="G76" s="115" t="s">
        <v>241</v>
      </c>
    </row>
    <row r="77" spans="2:7" x14ac:dyDescent="0.2">
      <c r="B77" s="116" t="s">
        <v>242</v>
      </c>
      <c r="C77" s="48">
        <f>G51</f>
        <v>226393410.31875688</v>
      </c>
      <c r="D77" s="47">
        <f>G59</f>
        <v>4.5000000000000005E-2</v>
      </c>
      <c r="E77" s="48">
        <f>C77*D77</f>
        <v>10187703.46434406</v>
      </c>
      <c r="F77" s="117">
        <v>0</v>
      </c>
      <c r="G77" s="48">
        <f>(E77-F77)/1000000</f>
        <v>10.187703464344061</v>
      </c>
    </row>
    <row r="78" spans="2:7" x14ac:dyDescent="0.2">
      <c r="B78" s="116" t="s">
        <v>243</v>
      </c>
      <c r="C78" s="48">
        <f>H51</f>
        <v>0</v>
      </c>
      <c r="D78" s="47">
        <f>G71</f>
        <v>0</v>
      </c>
      <c r="E78" s="48">
        <f>C78*D78</f>
        <v>0</v>
      </c>
      <c r="F78" s="117"/>
      <c r="G78" s="48">
        <f>(E78-F78)/1000000</f>
        <v>0</v>
      </c>
    </row>
  </sheetData>
  <mergeCells count="6">
    <mergeCell ref="B61:G64"/>
    <mergeCell ref="B2:H2"/>
    <mergeCell ref="C4:D4"/>
    <mergeCell ref="C5:D5"/>
    <mergeCell ref="C6:D6"/>
    <mergeCell ref="B8:B9"/>
  </mergeCells>
  <hyperlinks>
    <hyperlink ref="C8" r:id="rId1"/>
    <hyperlink ref="D8" r:id="rId2"/>
    <hyperlink ref="E8" r:id="rId3"/>
    <hyperlink ref="C54" r:id="rId4"/>
    <hyperlink ref="D54" r:id="rId5"/>
    <hyperlink ref="F54" r:id="rId6"/>
  </hyperlinks>
  <pageMargins left="0.7" right="0.7" top="0.75" bottom="0.75" header="0.3" footer="0.3"/>
  <drawing r:id="rId7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>
    <tabColor rgb="FFBFBFBF"/>
  </sheetPr>
  <dimension ref="A1:M55"/>
  <sheetViews>
    <sheetView tabSelected="1" workbookViewId="0">
      <selection activeCell="G17" sqref="G17"/>
    </sheetView>
  </sheetViews>
  <sheetFormatPr baseColWidth="10" defaultColWidth="11.42578125" defaultRowHeight="15" x14ac:dyDescent="0.25"/>
  <cols>
    <col min="1" max="1" width="3.28515625" style="2" customWidth="1"/>
    <col min="2" max="2" width="4.28515625" style="2" customWidth="1"/>
    <col min="3" max="3" width="5.140625" style="2" customWidth="1"/>
    <col min="4" max="4" width="4.140625" style="2" bestFit="1" customWidth="1"/>
    <col min="5" max="5" width="5.140625" style="2" bestFit="1" customWidth="1"/>
    <col min="6" max="6" width="31.140625" style="5" customWidth="1"/>
    <col min="7" max="7" width="21" style="5" customWidth="1"/>
    <col min="8" max="11" width="18.7109375" style="5" customWidth="1"/>
    <col min="12" max="16384" width="11.42578125" style="5"/>
  </cols>
  <sheetData>
    <row r="1" spans="1:13" x14ac:dyDescent="0.25">
      <c r="A1" s="5"/>
      <c r="B1" s="5"/>
      <c r="C1" s="5"/>
      <c r="D1" s="5"/>
      <c r="E1" s="5"/>
      <c r="F1" s="2"/>
    </row>
    <row r="2" spans="1:13" ht="15.75" customHeight="1" x14ac:dyDescent="0.25">
      <c r="B2" s="228" t="s">
        <v>301</v>
      </c>
      <c r="C2" s="228"/>
      <c r="D2" s="228"/>
      <c r="E2" s="228"/>
      <c r="F2" s="228"/>
      <c r="G2" s="228"/>
      <c r="H2" s="228"/>
      <c r="I2" s="228"/>
      <c r="J2" s="228"/>
      <c r="K2" s="228"/>
    </row>
    <row r="5" spans="1:13" ht="25.5" customHeight="1" x14ac:dyDescent="0.25">
      <c r="A5" s="1"/>
      <c r="B5" s="227" t="s">
        <v>289</v>
      </c>
      <c r="C5" s="227"/>
      <c r="D5" s="227"/>
      <c r="E5" s="227"/>
      <c r="F5" s="38" t="s">
        <v>81</v>
      </c>
      <c r="G5" s="38" t="s">
        <v>82</v>
      </c>
      <c r="H5" s="38" t="s">
        <v>298</v>
      </c>
      <c r="I5" s="38" t="s">
        <v>299</v>
      </c>
      <c r="J5" s="38" t="s">
        <v>83</v>
      </c>
    </row>
    <row r="6" spans="1:13" ht="18" x14ac:dyDescent="0.25">
      <c r="A6" s="1"/>
      <c r="B6" s="145">
        <v>6</v>
      </c>
      <c r="C6" s="146"/>
      <c r="D6" s="147"/>
      <c r="E6" s="148"/>
      <c r="F6" s="149" t="s">
        <v>279</v>
      </c>
      <c r="G6" s="121"/>
      <c r="H6" s="167">
        <f>H7+H9</f>
        <v>10187.70346434406</v>
      </c>
      <c r="I6" s="168"/>
      <c r="J6" s="167">
        <f t="shared" ref="J6" si="0">J7+J9</f>
        <v>213.94177275122527</v>
      </c>
      <c r="L6" s="137"/>
      <c r="M6" s="143"/>
    </row>
    <row r="7" spans="1:13" ht="18" x14ac:dyDescent="0.25">
      <c r="A7" s="1"/>
      <c r="B7" s="150"/>
      <c r="C7" s="151" t="s">
        <v>126</v>
      </c>
      <c r="D7" s="152"/>
      <c r="E7" s="153"/>
      <c r="F7" s="157" t="s">
        <v>290</v>
      </c>
      <c r="G7" s="121"/>
      <c r="H7" s="168"/>
      <c r="I7" s="168"/>
      <c r="J7" s="168"/>
      <c r="L7" s="137"/>
    </row>
    <row r="8" spans="1:13" ht="18" x14ac:dyDescent="0.25">
      <c r="A8" s="1"/>
      <c r="B8" s="150"/>
      <c r="C8" s="151"/>
      <c r="D8" s="154" t="s">
        <v>291</v>
      </c>
      <c r="E8" s="155"/>
      <c r="F8" s="63" t="s">
        <v>292</v>
      </c>
      <c r="G8" s="121"/>
      <c r="H8" s="168"/>
      <c r="I8" s="168"/>
      <c r="J8" s="168"/>
      <c r="L8" s="137"/>
    </row>
    <row r="9" spans="1:13" ht="18" x14ac:dyDescent="0.25">
      <c r="A9" s="1"/>
      <c r="B9" s="158"/>
      <c r="C9" s="151" t="s">
        <v>250</v>
      </c>
      <c r="D9" s="152"/>
      <c r="E9" s="153"/>
      <c r="F9" s="157" t="s">
        <v>143</v>
      </c>
      <c r="G9" s="160"/>
      <c r="H9" s="169">
        <f>H10+H11</f>
        <v>10187.70346434406</v>
      </c>
      <c r="I9" s="168"/>
      <c r="J9" s="169">
        <f t="shared" ref="J9" si="1">J10+J11</f>
        <v>213.94177275122527</v>
      </c>
      <c r="L9" s="137"/>
    </row>
    <row r="10" spans="1:13" x14ac:dyDescent="0.25">
      <c r="B10" s="158"/>
      <c r="C10" s="161"/>
      <c r="D10" s="154" t="s">
        <v>191</v>
      </c>
      <c r="E10" s="155"/>
      <c r="F10" s="63" t="s">
        <v>293</v>
      </c>
      <c r="G10" s="160"/>
      <c r="H10" s="170">
        <f>'Emisiones GEI 6B1'!G77*1000</f>
        <v>10187.70346434406</v>
      </c>
      <c r="I10" s="168"/>
      <c r="J10" s="170">
        <f>G8+H10*21/1000+I10*310/1000</f>
        <v>213.94177275122527</v>
      </c>
    </row>
    <row r="11" spans="1:13" ht="25.5" x14ac:dyDescent="0.25">
      <c r="B11" s="158"/>
      <c r="C11" s="161"/>
      <c r="D11" s="162" t="s">
        <v>192</v>
      </c>
      <c r="E11" s="163"/>
      <c r="F11" s="156" t="s">
        <v>294</v>
      </c>
      <c r="G11" s="160"/>
      <c r="H11" s="168"/>
      <c r="I11" s="168"/>
      <c r="J11" s="168"/>
    </row>
    <row r="12" spans="1:13" x14ac:dyDescent="0.25">
      <c r="B12" s="158"/>
      <c r="C12" s="161"/>
      <c r="D12" s="161"/>
      <c r="E12" s="159" t="s">
        <v>295</v>
      </c>
      <c r="F12" s="156" t="s">
        <v>137</v>
      </c>
      <c r="G12" s="160"/>
      <c r="H12" s="168"/>
      <c r="I12" s="168"/>
      <c r="J12" s="168"/>
    </row>
    <row r="13" spans="1:13" x14ac:dyDescent="0.25">
      <c r="B13" s="164"/>
      <c r="C13" s="165"/>
      <c r="D13" s="165"/>
      <c r="E13" s="166" t="s">
        <v>296</v>
      </c>
      <c r="F13" s="156" t="s">
        <v>251</v>
      </c>
      <c r="G13" s="160"/>
      <c r="H13" s="168"/>
      <c r="I13" s="168"/>
      <c r="J13" s="168"/>
    </row>
    <row r="14" spans="1:13" x14ac:dyDescent="0.25">
      <c r="B14" s="2" t="s">
        <v>297</v>
      </c>
      <c r="E14" s="5"/>
    </row>
    <row r="54" spans="1:5" x14ac:dyDescent="0.25">
      <c r="A54" s="4"/>
      <c r="B54" s="4"/>
      <c r="C54" s="4"/>
      <c r="D54" s="4"/>
      <c r="E54" s="4"/>
    </row>
    <row r="55" spans="1:5" x14ac:dyDescent="0.25">
      <c r="A55" s="4"/>
      <c r="B55" s="4"/>
      <c r="C55" s="4"/>
      <c r="D55" s="4"/>
      <c r="E55" s="4"/>
    </row>
  </sheetData>
  <mergeCells count="2">
    <mergeCell ref="B5:E5"/>
    <mergeCell ref="B2:K2"/>
  </mergeCells>
  <pageMargins left="0.7" right="0.7" top="0.75" bottom="0.75" header="0.3" footer="0.3"/>
  <pageSetup paperSize="9" orientation="portrait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Instrucciones</vt:lpstr>
      <vt:lpstr>Características datos</vt:lpstr>
      <vt:lpstr>InfoBase 6B1</vt:lpstr>
      <vt:lpstr>InfoProc 6B1</vt:lpstr>
      <vt:lpstr>Prop. y Fact. de conversión</vt:lpstr>
      <vt:lpstr>FE 6B1</vt:lpstr>
      <vt:lpstr>Emisiones GEI 6B1</vt:lpstr>
      <vt:lpstr>Resultados INGEI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Alfonso Cordova</dc:creator>
  <cp:lastModifiedBy>Margoth Melissa Espinoza Cipriano</cp:lastModifiedBy>
  <dcterms:created xsi:type="dcterms:W3CDTF">2015-03-20T14:34:16Z</dcterms:created>
  <dcterms:modified xsi:type="dcterms:W3CDTF">2016-06-27T15:15:58Z</dcterms:modified>
</cp:coreProperties>
</file>