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3180" windowWidth="20505" windowHeight="4680" tabRatio="833" activeTab="7"/>
  </bookViews>
  <sheets>
    <sheet name="Instrucciones" sheetId="1" r:id="rId1"/>
    <sheet name="Características datos" sheetId="2" r:id="rId2"/>
    <sheet name="InfoBase 6B1" sheetId="17" r:id="rId3"/>
    <sheet name="InfoProc 6B1" sheetId="39" r:id="rId4"/>
    <sheet name="Prop. y Fact. de conversión" sheetId="8" r:id="rId5"/>
    <sheet name="FE 6B1" sheetId="22" r:id="rId6"/>
    <sheet name="Emisiones GEI 6B1" sheetId="43" r:id="rId7"/>
    <sheet name="Resultados INGEI" sheetId="11" r:id="rId8"/>
  </sheets>
  <calcPr calcId="145621"/>
</workbook>
</file>

<file path=xl/calcChain.xml><?xml version="1.0" encoding="utf-8"?>
<calcChain xmlns="http://schemas.openxmlformats.org/spreadsheetml/2006/main">
  <c r="J10" i="11" l="1"/>
  <c r="H10" i="11"/>
  <c r="F59" i="43" l="1"/>
  <c r="D57" i="43"/>
  <c r="C57" i="43"/>
  <c r="E37" i="43"/>
  <c r="E38" i="43"/>
  <c r="E39" i="43"/>
  <c r="E40" i="43"/>
  <c r="E41" i="43"/>
  <c r="E44" i="43"/>
  <c r="E45" i="43"/>
  <c r="E46" i="43"/>
  <c r="E47" i="43"/>
  <c r="E48" i="43"/>
  <c r="E49" i="43"/>
  <c r="E50" i="43"/>
  <c r="E27" i="43"/>
  <c r="E28" i="43"/>
  <c r="E31" i="43"/>
  <c r="E32" i="43"/>
  <c r="E33" i="43"/>
  <c r="E34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12" i="43"/>
  <c r="D37" i="43"/>
  <c r="D38" i="43"/>
  <c r="D39" i="43"/>
  <c r="D40" i="43"/>
  <c r="D41" i="43"/>
  <c r="D44" i="43"/>
  <c r="D45" i="43"/>
  <c r="D46" i="43"/>
  <c r="D47" i="43"/>
  <c r="D48" i="43"/>
  <c r="D49" i="43"/>
  <c r="D50" i="43"/>
  <c r="D31" i="43"/>
  <c r="D32" i="43"/>
  <c r="D33" i="43"/>
  <c r="D34" i="43"/>
  <c r="D27" i="43"/>
  <c r="D28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12" i="43"/>
  <c r="D44" i="39" l="1"/>
  <c r="C50" i="43" s="1"/>
  <c r="D43" i="39"/>
  <c r="C49" i="43" s="1"/>
  <c r="D42" i="39"/>
  <c r="C48" i="43" s="1"/>
  <c r="D41" i="39"/>
  <c r="C47" i="43" s="1"/>
  <c r="D40" i="39"/>
  <c r="C46" i="43" s="1"/>
  <c r="D39" i="39"/>
  <c r="C45" i="43" s="1"/>
  <c r="D38" i="39"/>
  <c r="C44" i="43" s="1"/>
  <c r="D33" i="39"/>
  <c r="C39" i="43" s="1"/>
  <c r="D34" i="39"/>
  <c r="C40" i="43" s="1"/>
  <c r="D35" i="39"/>
  <c r="C41" i="43" s="1"/>
  <c r="D32" i="39"/>
  <c r="C38" i="43" s="1"/>
  <c r="D31" i="39"/>
  <c r="C37" i="43" s="1"/>
  <c r="D26" i="39"/>
  <c r="C32" i="43" s="1"/>
  <c r="D27" i="39"/>
  <c r="C33" i="43" s="1"/>
  <c r="D28" i="39"/>
  <c r="C34" i="43" s="1"/>
  <c r="D25" i="39"/>
  <c r="C31" i="43" s="1"/>
  <c r="D18" i="39"/>
  <c r="C24" i="43" s="1"/>
  <c r="D17" i="39"/>
  <c r="C23" i="43" s="1"/>
  <c r="D16" i="39"/>
  <c r="C22" i="43" s="1"/>
  <c r="D11" i="39"/>
  <c r="C17" i="43" s="1"/>
  <c r="D12" i="39"/>
  <c r="C18" i="43" s="1"/>
  <c r="D10" i="39"/>
  <c r="C16" i="43" s="1"/>
  <c r="D7" i="39"/>
  <c r="C13" i="43" s="1"/>
  <c r="D8" i="39"/>
  <c r="C14" i="43" s="1"/>
  <c r="D9" i="39"/>
  <c r="C15" i="43" s="1"/>
  <c r="D13" i="39"/>
  <c r="C19" i="43" s="1"/>
  <c r="D14" i="39"/>
  <c r="C20" i="43" s="1"/>
  <c r="D15" i="39"/>
  <c r="C21" i="43" s="1"/>
  <c r="D6" i="39"/>
  <c r="C12" i="43" s="1"/>
  <c r="G12" i="43" s="1"/>
  <c r="E70" i="43" l="1"/>
  <c r="E69" i="43"/>
  <c r="E71" i="43" s="1"/>
  <c r="G71" i="43" s="1"/>
  <c r="D78" i="43" s="1"/>
  <c r="E58" i="43"/>
  <c r="E57" i="43"/>
  <c r="E59" i="43" s="1"/>
  <c r="G59" i="43" s="1"/>
  <c r="D77" i="43" s="1"/>
  <c r="G49" i="43"/>
  <c r="H46" i="43"/>
  <c r="G44" i="43"/>
  <c r="G33" i="43"/>
  <c r="H31" i="43"/>
  <c r="H22" i="43"/>
  <c r="G17" i="43"/>
  <c r="H15" i="43"/>
  <c r="H21" i="43" l="1"/>
  <c r="G47" i="43"/>
  <c r="G16" i="43"/>
  <c r="H45" i="43"/>
  <c r="H50" i="43"/>
  <c r="G13" i="43"/>
  <c r="G38" i="43"/>
  <c r="G20" i="43"/>
  <c r="G39" i="43"/>
  <c r="H49" i="43"/>
  <c r="H37" i="43"/>
  <c r="G40" i="43"/>
  <c r="H13" i="43"/>
  <c r="H14" i="43"/>
  <c r="G15" i="43"/>
  <c r="H19" i="43"/>
  <c r="G24" i="43"/>
  <c r="H33" i="43"/>
  <c r="H34" i="43"/>
  <c r="H41" i="43"/>
  <c r="G48" i="43"/>
  <c r="H17" i="43"/>
  <c r="H18" i="43"/>
  <c r="G19" i="43"/>
  <c r="G21" i="43"/>
  <c r="H23" i="43"/>
  <c r="G32" i="43"/>
  <c r="H39" i="43"/>
  <c r="H40" i="43"/>
  <c r="G41" i="43"/>
  <c r="G45" i="43"/>
  <c r="H47" i="43"/>
  <c r="H20" i="43"/>
  <c r="G14" i="43"/>
  <c r="G18" i="43"/>
  <c r="G22" i="43"/>
  <c r="G34" i="43"/>
  <c r="G46" i="43"/>
  <c r="G50" i="43"/>
  <c r="H12" i="43"/>
  <c r="H16" i="43"/>
  <c r="H24" i="43"/>
  <c r="H48" i="43"/>
  <c r="G23" i="43"/>
  <c r="G31" i="43"/>
  <c r="G37" i="43"/>
  <c r="H32" i="43"/>
  <c r="H38" i="43"/>
  <c r="H44" i="43"/>
  <c r="C20" i="8" l="1"/>
  <c r="C34" i="8" l="1"/>
  <c r="C7" i="8" l="1"/>
  <c r="D22" i="39" s="1"/>
  <c r="C28" i="43" s="1"/>
  <c r="D15" i="8"/>
  <c r="D14" i="8"/>
  <c r="D13" i="8"/>
  <c r="D12" i="8"/>
  <c r="D11" i="8"/>
  <c r="D10" i="8"/>
  <c r="J13" i="11" l="1"/>
  <c r="J12" i="11"/>
  <c r="H28" i="43"/>
  <c r="G28" i="43"/>
  <c r="D21" i="39"/>
  <c r="C27" i="43" s="1"/>
  <c r="J11" i="11" l="1"/>
  <c r="H27" i="43"/>
  <c r="H51" i="43" s="1"/>
  <c r="C78" i="43" s="1"/>
  <c r="E78" i="43" s="1"/>
  <c r="G78" i="43" s="1"/>
  <c r="G27" i="43"/>
  <c r="G51" i="43" s="1"/>
  <c r="C77" i="43" s="1"/>
  <c r="E77" i="43" s="1"/>
  <c r="G77" i="43" s="1"/>
  <c r="J9" i="11" l="1"/>
  <c r="H9" i="11"/>
  <c r="J7" i="11" l="1"/>
  <c r="J6" i="11" s="1"/>
  <c r="J8" i="11"/>
</calcChain>
</file>

<file path=xl/comments1.xml><?xml version="1.0" encoding="utf-8"?>
<comments xmlns="http://schemas.openxmlformats.org/spreadsheetml/2006/main">
  <authors>
    <author>Alfonso Cordova</author>
  </authors>
  <commentList>
    <comment ref="B25" authorId="0">
      <text>
        <r>
          <rPr>
            <sz val="9"/>
            <color indexed="81"/>
            <rFont val="Tahoma"/>
            <family val="2"/>
          </rPr>
          <t>20°C</t>
        </r>
      </text>
    </comment>
  </commentList>
</comments>
</file>

<file path=xl/comments2.xml><?xml version="1.0" encoding="utf-8"?>
<comments xmlns="http://schemas.openxmlformats.org/spreadsheetml/2006/main">
  <authors>
    <author>Alfonso Cordova</author>
  </authors>
  <commentList>
    <comment ref="C13" authorId="0">
      <text>
        <r>
          <rPr>
            <sz val="9"/>
            <color indexed="81"/>
            <rFont val="Tahoma"/>
            <family val="2"/>
          </rPr>
          <t>Promedio de los rangos
para aceites vegetales (0.5-1.2)</t>
        </r>
      </text>
    </comment>
    <comment ref="C14" authorId="0">
      <text>
        <r>
          <rPr>
            <sz val="9"/>
            <color indexed="81"/>
            <rFont val="Tahoma"/>
            <family val="2"/>
          </rPr>
          <t>Promedio de los rangos
para aceites vegetales (0.5-1.2)</t>
        </r>
      </text>
    </comment>
    <comment ref="C31" authorId="0">
      <text>
        <r>
          <rPr>
            <sz val="9"/>
            <color indexed="81"/>
            <rFont val="Tahoma"/>
            <family val="2"/>
          </rPr>
          <t xml:space="preserve">Promedio de los rangos
para jabón y detergentes (0.5-1.2)
</t>
        </r>
      </text>
    </comment>
    <comment ref="C32" authorId="0">
      <text>
        <r>
          <rPr>
            <sz val="9"/>
            <color indexed="81"/>
            <rFont val="Tahoma"/>
            <family val="2"/>
          </rPr>
          <t>Promedio de los rangos
para jabón y detergentes (0.5-1.2)</t>
        </r>
      </text>
    </comment>
    <comment ref="C33" authorId="0">
      <text>
        <r>
          <rPr>
            <sz val="9"/>
            <color indexed="81"/>
            <rFont val="Tahoma"/>
            <family val="2"/>
          </rPr>
          <t>Promedio de los rangos
para jabón y detergentes (0.5-1.2)</t>
        </r>
      </text>
    </comment>
    <comment ref="C34" authorId="0">
      <text>
        <r>
          <rPr>
            <sz val="9"/>
            <color indexed="81"/>
            <rFont val="Tahoma"/>
            <family val="2"/>
          </rPr>
          <t xml:space="preserve">Promedio de los rangos
para jabón y detergentes (0.5-1.2)
</t>
        </r>
      </text>
    </comment>
    <comment ref="C35" authorId="0">
      <text>
        <r>
          <rPr>
            <sz val="9"/>
            <color indexed="81"/>
            <rFont val="Tahoma"/>
            <family val="2"/>
          </rPr>
          <t>Promedio de los rangos
para jabón y detergentes (0.5-1.2)</t>
        </r>
      </text>
    </comment>
    <comment ref="C53" authorId="0">
      <text>
        <r>
          <rPr>
            <sz val="9"/>
            <color indexed="81"/>
            <rFont val="Tahoma"/>
            <family val="2"/>
          </rPr>
          <t xml:space="preserve">Obtenido del promedio del rango para elaboración de pescado (8-18)
</t>
        </r>
      </text>
    </comment>
    <comment ref="C54" authorId="0">
      <text>
        <r>
          <rPr>
            <sz val="9"/>
            <color indexed="81"/>
            <rFont val="Tahoma"/>
            <family val="2"/>
          </rPr>
          <t>Obtenido del promedio del rango para elaboración de pescado (8-18)</t>
        </r>
      </text>
    </comment>
    <comment ref="C55" authorId="0">
      <text>
        <r>
          <rPr>
            <sz val="9"/>
            <color indexed="81"/>
            <rFont val="Tahoma"/>
            <family val="2"/>
          </rPr>
          <t xml:space="preserve">extraído de refrescos
</t>
        </r>
      </text>
    </comment>
    <comment ref="C63" authorId="0">
      <text>
        <r>
          <rPr>
            <sz val="9"/>
            <color indexed="81"/>
            <rFont val="Tahoma"/>
            <family val="2"/>
          </rPr>
          <t xml:space="preserve">Obtenido del promedio del rango para refinación del azucar (4-18)
</t>
        </r>
      </text>
    </comment>
    <comment ref="C76" authorId="0">
      <text>
        <r>
          <rPr>
            <sz val="9"/>
            <color indexed="81"/>
            <rFont val="Tahoma"/>
            <family val="2"/>
          </rPr>
          <t xml:space="preserve">Promedio de los rangos
para jabón y detergentes (1-5)
</t>
        </r>
      </text>
    </comment>
    <comment ref="C77" authorId="0">
      <text>
        <r>
          <rPr>
            <sz val="9"/>
            <color indexed="81"/>
            <rFont val="Tahoma"/>
            <family val="2"/>
          </rPr>
          <t>Promedio de los rangos
para jabón y detergentes (1-5)</t>
        </r>
      </text>
    </comment>
    <comment ref="C78" authorId="0">
      <text>
        <r>
          <rPr>
            <sz val="9"/>
            <color indexed="81"/>
            <rFont val="Tahoma"/>
            <family val="2"/>
          </rPr>
          <t>Promedio de los rangos
para jabón y detergentes (1-5)</t>
        </r>
      </text>
    </comment>
    <comment ref="C79" authorId="0">
      <text>
        <r>
          <rPr>
            <sz val="9"/>
            <color indexed="81"/>
            <rFont val="Tahoma"/>
            <family val="2"/>
          </rPr>
          <t>Promedio de los rangos
para jabón y detergentes (1-5)</t>
        </r>
      </text>
    </comment>
    <comment ref="C80" authorId="0">
      <text>
        <r>
          <rPr>
            <sz val="9"/>
            <color indexed="81"/>
            <rFont val="Tahoma"/>
            <family val="2"/>
          </rPr>
          <t>Promedio de los rangos
para jabón y detergentes (1-5)</t>
        </r>
      </text>
    </comment>
    <comment ref="C96" authorId="0">
      <text>
        <r>
          <rPr>
            <sz val="9"/>
            <color indexed="81"/>
            <rFont val="Tahoma"/>
            <family val="2"/>
          </rPr>
          <t>90%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<sst xmlns="http://schemas.openxmlformats.org/spreadsheetml/2006/main" count="553" uniqueCount="292">
  <si>
    <t xml:space="preserve">INSTRUCCIONES </t>
  </si>
  <si>
    <t>ALCANCE</t>
  </si>
  <si>
    <t>METODOLOGÍA DE CALCULO</t>
  </si>
  <si>
    <t>Para el cálculo de Emisiones GEI:</t>
  </si>
  <si>
    <t>Nivel 1: El método mas básico que es aplicado cuando se utiliza niveles de actividad disponibles y factores de emisión por defecto de las guías del IPCC.</t>
  </si>
  <si>
    <t>Nivel 2: Método intermedio de cálculo en términos de esfuerzo y sofisticación, en la mayoría de casos se basa en el uso de niveles de actividad disponible y factores de emisión mas detallados o específicos.</t>
  </si>
  <si>
    <t>Nivel 3: El método mas exigente en términos de complejidad y requerimientos de datos, usualmente implica el uso de modelos y ecuaciones complejas.</t>
  </si>
  <si>
    <t xml:space="preserve">ESTRUCTURA DE LA HOJA DE CALCULO </t>
  </si>
  <si>
    <t>Las hojas de cálculo, en este libro, están agrupadas por los siguientes colores:</t>
  </si>
  <si>
    <t>Color de hoja</t>
  </si>
  <si>
    <t>Descripción</t>
  </si>
  <si>
    <t>Caracterización de datos</t>
  </si>
  <si>
    <t>Información base de nivel de actividad</t>
  </si>
  <si>
    <t>Información procesada de nivel de actividad</t>
  </si>
  <si>
    <t>Propiedades, Factores de conversión y Factores de emisión de GEI</t>
  </si>
  <si>
    <t>Los grupos de hojas se relacionan como se muestra en el diagrama:</t>
  </si>
  <si>
    <t xml:space="preserve">ABREVIATURAS </t>
  </si>
  <si>
    <t>GEI</t>
  </si>
  <si>
    <t>: Gases de Efecto Invernadero</t>
  </si>
  <si>
    <t>FE</t>
  </si>
  <si>
    <t>: Factor de Emisión</t>
  </si>
  <si>
    <t>INGEI</t>
  </si>
  <si>
    <t xml:space="preserve">: Inventario Nacional de Gases de Efecto Invernadero </t>
  </si>
  <si>
    <t>: Metano</t>
  </si>
  <si>
    <t>: Oxido Nitroso</t>
  </si>
  <si>
    <t>: Dióxido de carbono equivalente</t>
  </si>
  <si>
    <t>Código</t>
  </si>
  <si>
    <t>Fuente de emisión / captura</t>
  </si>
  <si>
    <t>Definición</t>
  </si>
  <si>
    <t>Nivel de actividad</t>
  </si>
  <si>
    <t>Unidad</t>
  </si>
  <si>
    <t>TIER/Nivel</t>
  </si>
  <si>
    <t>Fuente de información</t>
  </si>
  <si>
    <t>Uso de la información</t>
  </si>
  <si>
    <t>Gases de GEI generados por el nivel de actividad</t>
  </si>
  <si>
    <t>Comentarios</t>
  </si>
  <si>
    <t>%</t>
  </si>
  <si>
    <t>Hojas relacionada</t>
  </si>
  <si>
    <t>A</t>
  </si>
  <si>
    <t>B</t>
  </si>
  <si>
    <t>C</t>
  </si>
  <si>
    <t>D</t>
  </si>
  <si>
    <t>E</t>
  </si>
  <si>
    <t>F</t>
  </si>
  <si>
    <t>DATOS DE LA INFORMACIÓN BASE</t>
  </si>
  <si>
    <t xml:space="preserve">Subcodigo </t>
  </si>
  <si>
    <t xml:space="preserve">Información </t>
  </si>
  <si>
    <t>Documento</t>
  </si>
  <si>
    <t xml:space="preserve">Título </t>
  </si>
  <si>
    <t>Subtitulo</t>
  </si>
  <si>
    <t>Ubicación especifica</t>
  </si>
  <si>
    <t>Pagina</t>
  </si>
  <si>
    <t>Cuadro</t>
  </si>
  <si>
    <t xml:space="preserve">Anexo </t>
  </si>
  <si>
    <t>Vínculo</t>
  </si>
  <si>
    <t xml:space="preserve">Institución </t>
  </si>
  <si>
    <t>Total</t>
  </si>
  <si>
    <t>Masa</t>
  </si>
  <si>
    <t>1 tonelada</t>
  </si>
  <si>
    <t>kg</t>
  </si>
  <si>
    <t>1 kilogramo</t>
  </si>
  <si>
    <t>g</t>
  </si>
  <si>
    <t>Fuente: Sistema Internacional - Guide for the Use of the International System of Units (SI)
http://physics.nist.gov/cuu/pdf/sp811.pdf</t>
  </si>
  <si>
    <t>Conversión de unidades</t>
  </si>
  <si>
    <t>G</t>
  </si>
  <si>
    <t>Código de fuentes</t>
  </si>
  <si>
    <t>Categorías de fuentes y sumideros</t>
  </si>
  <si>
    <r>
      <t xml:space="preserve">Dióxido de carbono
</t>
    </r>
    <r>
      <rPr>
        <sz val="9"/>
        <color theme="1"/>
        <rFont val="Arial"/>
        <family val="2"/>
      </rPr>
      <t>[GgCO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]</t>
    </r>
  </si>
  <si>
    <r>
      <t xml:space="preserve">Emisiones de GEI
</t>
    </r>
    <r>
      <rPr>
        <sz val="9"/>
        <color theme="1"/>
        <rFont val="Arial"/>
        <family val="2"/>
      </rPr>
      <t>[GgCO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e]</t>
    </r>
  </si>
  <si>
    <t>Información Básica: Estadísticas sobre producción nacional de diversos productos</t>
  </si>
  <si>
    <t>SEDS</t>
  </si>
  <si>
    <t>Caracterización de Datos - Sector Desechos (Residuos sólidos)</t>
  </si>
  <si>
    <t>: Sitios de eliminación de residuos sólidos (SEDS)</t>
  </si>
  <si>
    <t>Prefijo</t>
  </si>
  <si>
    <t>Simbolo</t>
  </si>
  <si>
    <t xml:space="preserve">Factor </t>
  </si>
  <si>
    <t>deca</t>
  </si>
  <si>
    <t>da</t>
  </si>
  <si>
    <t>hecto</t>
  </si>
  <si>
    <t>h</t>
  </si>
  <si>
    <t>kilo</t>
  </si>
  <si>
    <t>k</t>
  </si>
  <si>
    <t>mega</t>
  </si>
  <si>
    <t>M</t>
  </si>
  <si>
    <t>giga</t>
  </si>
  <si>
    <t>tera</t>
  </si>
  <si>
    <t>T</t>
  </si>
  <si>
    <t>Hojas de estimaciones de emisiones GEI por la disposición de residuos sólidos</t>
  </si>
  <si>
    <t>Resultados GEI por residuos sólidos</t>
  </si>
  <si>
    <t>Sector: Desechos</t>
  </si>
  <si>
    <t>6A</t>
  </si>
  <si>
    <t>6 B 1</t>
  </si>
  <si>
    <t>Aguas residuales industriales</t>
  </si>
  <si>
    <t>Producción industrial según tipo de industria.</t>
  </si>
  <si>
    <t>t/año</t>
  </si>
  <si>
    <r>
      <t>CH</t>
    </r>
    <r>
      <rPr>
        <vertAlign val="subscript"/>
        <sz val="10"/>
        <color theme="1"/>
        <rFont val="Arial"/>
        <family val="2"/>
      </rPr>
      <t>4</t>
    </r>
  </si>
  <si>
    <t>Componente orgánico degradable (DQO)</t>
  </si>
  <si>
    <r>
      <t>Kg DQO/m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agua residual</t>
    </r>
  </si>
  <si>
    <t>Agua residual generada</t>
  </si>
  <si>
    <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/tonelada de producto)</t>
    </r>
  </si>
  <si>
    <t>Aguas residuales domésticas</t>
  </si>
  <si>
    <t>Población según región</t>
  </si>
  <si>
    <t>en miles</t>
  </si>
  <si>
    <t>Componente orgánico degradable (DBO)</t>
  </si>
  <si>
    <t>Kg DBO/1000 pesonas año</t>
  </si>
  <si>
    <t>Tratamiento de aguas residuales</t>
  </si>
  <si>
    <t>Producción</t>
  </si>
  <si>
    <t>Anuario Estadístico Industrial, Mipyme y Comercio Interno 2012</t>
  </si>
  <si>
    <t>RELACIÓN DE PRINCIPALES PRODUCTOS QUE PARTICIPAN EN LA MUESTRA DEL ÍNDICE DE CRECIMIENTO INDUSTRIAL, 2003-12</t>
  </si>
  <si>
    <t>DESCRIPCIÓN</t>
  </si>
  <si>
    <t xml:space="preserve">UNIDAD </t>
  </si>
  <si>
    <t>ALIMENTOS</t>
  </si>
  <si>
    <t>Carne de Ave Beneficiada</t>
  </si>
  <si>
    <t>TM.</t>
  </si>
  <si>
    <t>Carne de Vacuno Beneficiada</t>
  </si>
  <si>
    <t>Conservas de Pescados y Mariscos</t>
  </si>
  <si>
    <t>Harina de Anchoveta, otras Especies y Residuos</t>
  </si>
  <si>
    <t>Jugos y Refrescos Diversos</t>
  </si>
  <si>
    <t>KG.</t>
  </si>
  <si>
    <t>Esparragos Congelados</t>
  </si>
  <si>
    <t>Conservas de Esparragos</t>
  </si>
  <si>
    <t>Margarina</t>
  </si>
  <si>
    <t>Aceites Vegetal y Compuesto</t>
  </si>
  <si>
    <t>Leche Evaporada</t>
  </si>
  <si>
    <t>Quesos</t>
  </si>
  <si>
    <t>Yogurt</t>
  </si>
  <si>
    <t>Azúcar Refinada</t>
  </si>
  <si>
    <t>ELABORACION DE BEBIDAS</t>
  </si>
  <si>
    <t>Vinos y Espumantes</t>
  </si>
  <si>
    <t>LT.</t>
  </si>
  <si>
    <t>Cerveza Blanca</t>
  </si>
  <si>
    <t>ML.LT.</t>
  </si>
  <si>
    <t>FABRICACION DE PAPEL Y DE PRODUCTOS DE PAPEL</t>
  </si>
  <si>
    <t>Papel Kraft y Similares</t>
  </si>
  <si>
    <t>Papel Bond y Similares</t>
  </si>
  <si>
    <t>Cartón Liner</t>
  </si>
  <si>
    <t>Cartón Corrugado</t>
  </si>
  <si>
    <t>FABRICACION DE OTROS PRODUCTOS QUIMICOS</t>
  </si>
  <si>
    <t>Productos de Limpieza del Hogar</t>
  </si>
  <si>
    <t>Champú</t>
  </si>
  <si>
    <t>Detergentes</t>
  </si>
  <si>
    <t>Jabón para Lavar Ropa</t>
  </si>
  <si>
    <t>Jabón de Tocador</t>
  </si>
  <si>
    <t>FABRICACION DE PRODUCTOS DE PLASTICO</t>
  </si>
  <si>
    <t>Polietileno (Consumo de)</t>
  </si>
  <si>
    <t>Poliestireno (Consumo de)</t>
  </si>
  <si>
    <t>Polipropileno (Consumo de)</t>
  </si>
  <si>
    <t>P V C (Consumo de)</t>
  </si>
  <si>
    <t>Plastificantes D O P (Consumo de)</t>
  </si>
  <si>
    <t>Masterbatch (Consumo de)</t>
  </si>
  <si>
    <t>Resina Pet para Envases (Consumo de)</t>
  </si>
  <si>
    <t>Superintendencia Nacional de Servicios de Saneamiento (SUNASS)</t>
  </si>
  <si>
    <t>6B1</t>
  </si>
  <si>
    <t>Información Procesada: Producción anual en toneladas</t>
  </si>
  <si>
    <t>t</t>
  </si>
  <si>
    <t>Demanda Bioquímica de Oxígeno (DBO)</t>
  </si>
  <si>
    <r>
      <t>DBO</t>
    </r>
    <r>
      <rPr>
        <vertAlign val="subscript"/>
        <sz val="10"/>
        <color theme="0"/>
        <rFont val="Arial"/>
        <family val="2"/>
      </rPr>
      <t>5</t>
    </r>
  </si>
  <si>
    <t>g/hab.día</t>
  </si>
  <si>
    <t>Densidades de bebidas</t>
  </si>
  <si>
    <t>Densidad del vino</t>
  </si>
  <si>
    <t>g/l</t>
  </si>
  <si>
    <t>Densidad de cerveza</t>
  </si>
  <si>
    <t>http://www.inti.gob.ar/interlaboratorios/informes/2010/alimentos/2010_informe_final_vinos.pdf</t>
  </si>
  <si>
    <t>Fracción de los efluentes tratados</t>
  </si>
  <si>
    <t>Factor de conversión de metano</t>
  </si>
  <si>
    <t>IPCC 1996 Capítulo Desperdicios Tabla 6-8</t>
  </si>
  <si>
    <t>Demanda Química de Oxígeno (DQO)</t>
  </si>
  <si>
    <r>
      <t xml:space="preserve">DQO
</t>
    </r>
    <r>
      <rPr>
        <sz val="10"/>
        <color theme="0"/>
        <rFont val="Arial"/>
        <family val="2"/>
      </rPr>
      <t>(g/l)</t>
    </r>
  </si>
  <si>
    <t>Fuente: OBP - Cuadro 5.4</t>
  </si>
  <si>
    <t>Generación de efluentes</t>
  </si>
  <si>
    <r>
      <t xml:space="preserve">Generación de efluenes
</t>
    </r>
    <r>
      <rPr>
        <sz val="10"/>
        <color theme="0"/>
        <rFont val="Arial"/>
        <family val="2"/>
      </rPr>
      <t>(m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/Mg)</t>
    </r>
  </si>
  <si>
    <t>TIPO DE INDUSTRIA</t>
  </si>
  <si>
    <r>
      <t xml:space="preserve">Total producción industrial 
</t>
    </r>
    <r>
      <rPr>
        <sz val="10"/>
        <color theme="0"/>
        <rFont val="Arial"/>
        <family val="2"/>
      </rPr>
      <t>(t/año)</t>
    </r>
  </si>
  <si>
    <r>
      <t xml:space="preserve">Componente orgánico degradable 
</t>
    </r>
    <r>
      <rPr>
        <sz val="10"/>
        <color theme="0"/>
        <rFont val="Arial"/>
        <family val="2"/>
      </rPr>
      <t>(Kg DQO/m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 xml:space="preserve"> agua residual)</t>
    </r>
  </si>
  <si>
    <r>
      <t xml:space="preserve">Agua residual producida 
</t>
    </r>
    <r>
      <rPr>
        <sz val="10"/>
        <color theme="0"/>
        <rFont val="Arial"/>
        <family val="2"/>
      </rPr>
      <t>(m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/tonelada de producto)</t>
    </r>
  </si>
  <si>
    <t>Fracción del componente orgánico degradable removido como lodo</t>
  </si>
  <si>
    <r>
      <t xml:space="preserve">Total del componente orgánico del agua residual industrial                       
</t>
    </r>
    <r>
      <rPr>
        <sz val="10"/>
        <color theme="0"/>
        <rFont val="Arial"/>
        <family val="2"/>
      </rPr>
      <t>(kg DQO/año)</t>
    </r>
  </si>
  <si>
    <r>
      <t xml:space="preserve">Total  del componente orgánico del lodo industrial 
</t>
    </r>
    <r>
      <rPr>
        <sz val="10"/>
        <color theme="0"/>
        <rFont val="Arial"/>
        <family val="2"/>
      </rPr>
      <t>(kg DQO/año)</t>
    </r>
  </si>
  <si>
    <t>E = [A x B x C x(1-D)]</t>
  </si>
  <si>
    <t>F = (A x B x C x D)</t>
  </si>
  <si>
    <t xml:space="preserve">Sistemas de manejo de aguas residuales </t>
  </si>
  <si>
    <t>Fracción de agua residual tratada por el sistema de manejo</t>
  </si>
  <si>
    <r>
      <t xml:space="preserve">Factor de conversión de metano 
</t>
    </r>
    <r>
      <rPr>
        <sz val="10"/>
        <color theme="0"/>
        <rFont val="Arial"/>
        <family val="2"/>
      </rPr>
      <t>(MCF)</t>
    </r>
  </si>
  <si>
    <t>Producto</t>
  </si>
  <si>
    <r>
      <t>Capacidad máxima de producción de metano - B</t>
    </r>
    <r>
      <rPr>
        <b/>
        <vertAlign val="subscript"/>
        <sz val="10"/>
        <color theme="0"/>
        <rFont val="Arial"/>
        <family val="2"/>
      </rPr>
      <t>o</t>
    </r>
    <r>
      <rPr>
        <sz val="10"/>
        <color theme="0"/>
        <rFont val="Arial"/>
        <family val="2"/>
      </rPr>
      <t xml:space="preserve">
(kg CH4/kg DC)</t>
    </r>
  </si>
  <si>
    <r>
      <t xml:space="preserve">Factor de emisión para aguas residuales industriales
</t>
    </r>
    <r>
      <rPr>
        <sz val="10"/>
        <color theme="0"/>
        <rFont val="Arial"/>
        <family val="2"/>
      </rPr>
      <t>(kg CH4/kg COD)</t>
    </r>
  </si>
  <si>
    <t>D = (B x C)</t>
  </si>
  <si>
    <t>F = (D x E)</t>
  </si>
  <si>
    <t>No especificado</t>
  </si>
  <si>
    <t>Aggregate MCF:</t>
  </si>
  <si>
    <r>
      <t>Nota: B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se expresa en unidades de kg CH4 / kg DC, donde DC es el indicador del componente degradable de los residuos (ya sea DQO o DBO). Por definición, DBO es menor o igual a COD; la máxima DBO posible, es de hecho, la DQO. Por lo tanto, al estimar el máximo potencial de producción de CH4 de DBO o DQO, el CH4 potencial máxima producida por unidad de BOD es equivalente a la máxima potencial CH4 producida por unidad de DQO. Este valor es 0,25. kg CH4 / kg de DQO.</t>
    </r>
  </si>
  <si>
    <t>Fracción de lodo tratado por el sistema de manejo</t>
  </si>
  <si>
    <r>
      <t>Capacidad máxima de producción de metano - B</t>
    </r>
    <r>
      <rPr>
        <b/>
        <vertAlign val="subscript"/>
        <sz val="10"/>
        <color theme="0"/>
        <rFont val="Arial"/>
        <family val="2"/>
      </rPr>
      <t>o</t>
    </r>
    <r>
      <rPr>
        <sz val="10"/>
        <color theme="0"/>
        <rFont val="Arial"/>
        <family val="2"/>
      </rPr>
      <t xml:space="preserve">
(kg CH4/kg COD)</t>
    </r>
  </si>
  <si>
    <r>
      <t xml:space="preserve">Factor de emisión para el lodo industrial 
</t>
    </r>
    <r>
      <rPr>
        <sz val="10"/>
        <color theme="0"/>
        <rFont val="Arial"/>
        <family val="2"/>
      </rPr>
      <t>(kg CH4/kg COD)</t>
    </r>
  </si>
  <si>
    <t>Aggregate                 MCF:</t>
  </si>
  <si>
    <r>
      <t xml:space="preserve">Total componente orgánico 
</t>
    </r>
    <r>
      <rPr>
        <sz val="10"/>
        <color theme="0"/>
        <rFont val="Arial"/>
        <family val="2"/>
      </rPr>
      <t>(Kg DQO/año)</t>
    </r>
  </si>
  <si>
    <r>
      <t xml:space="preserve">Factor de Emisión 
</t>
    </r>
    <r>
      <rPr>
        <sz val="10"/>
        <color theme="0"/>
        <rFont val="Arial"/>
        <family val="2"/>
      </rPr>
      <t>(Kg CH</t>
    </r>
    <r>
      <rPr>
        <vertAlign val="subscript"/>
        <sz val="10"/>
        <color theme="0"/>
        <rFont val="Arial"/>
        <family val="2"/>
      </rPr>
      <t>4</t>
    </r>
    <r>
      <rPr>
        <sz val="10"/>
        <color theme="0"/>
        <rFont val="Arial"/>
        <family val="2"/>
      </rPr>
      <t>/Kg DQO)</t>
    </r>
  </si>
  <si>
    <r>
      <t xml:space="preserve">Emisión de metano sin recuperación o quema 
</t>
    </r>
    <r>
      <rPr>
        <sz val="10"/>
        <color theme="0"/>
        <rFont val="Arial"/>
        <family val="2"/>
      </rPr>
      <t>(Kg CH</t>
    </r>
    <r>
      <rPr>
        <vertAlign val="subscript"/>
        <sz val="10"/>
        <color theme="0"/>
        <rFont val="Arial"/>
        <family val="2"/>
      </rPr>
      <t>4</t>
    </r>
    <r>
      <rPr>
        <sz val="10"/>
        <color theme="0"/>
        <rFont val="Arial"/>
        <family val="2"/>
      </rPr>
      <t>)</t>
    </r>
  </si>
  <si>
    <r>
      <t xml:space="preserve">Metano recuperado o quemado 
</t>
    </r>
    <r>
      <rPr>
        <sz val="10"/>
        <color theme="0"/>
        <rFont val="Arial"/>
        <family val="2"/>
      </rPr>
      <t>(Kg CH4)</t>
    </r>
  </si>
  <si>
    <r>
      <t xml:space="preserve">Emisiones netas de CH4 </t>
    </r>
    <r>
      <rPr>
        <sz val="10"/>
        <color theme="0"/>
        <rFont val="Arial"/>
        <family val="2"/>
      </rPr>
      <t>(Gg CH</t>
    </r>
    <r>
      <rPr>
        <vertAlign val="subscript"/>
        <sz val="10"/>
        <color theme="0"/>
        <rFont val="Arial"/>
        <family val="2"/>
      </rPr>
      <t>4</t>
    </r>
    <r>
      <rPr>
        <sz val="10"/>
        <color theme="0"/>
        <rFont val="Arial"/>
        <family val="2"/>
      </rPr>
      <t>)</t>
    </r>
  </si>
  <si>
    <t>C = ( A x B)</t>
  </si>
  <si>
    <t>E = (C - D) / 1 000 000</t>
  </si>
  <si>
    <t>Agua residual</t>
  </si>
  <si>
    <t>Lodos</t>
  </si>
  <si>
    <r>
      <t>B</t>
    </r>
    <r>
      <rPr>
        <b/>
        <vertAlign val="subscript"/>
        <sz val="10"/>
        <color theme="0"/>
        <rFont val="Arial"/>
        <family val="2"/>
      </rPr>
      <t>o</t>
    </r>
  </si>
  <si>
    <r>
      <t>kg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/kg DBO</t>
    </r>
  </si>
  <si>
    <r>
      <t>Capacidad máxima de producción de metano (B</t>
    </r>
    <r>
      <rPr>
        <b/>
        <vertAlign val="sub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)</t>
    </r>
  </si>
  <si>
    <t>Factores de emisión para el tratamiento de aguas industriales</t>
  </si>
  <si>
    <t>6B</t>
  </si>
  <si>
    <t>6B2 EH</t>
  </si>
  <si>
    <t>Excretas humanas</t>
  </si>
  <si>
    <t>http://www.produce.gob.pe/images/stories/Repositorio/estadistica/anuario/anuario-estadistico-2012.pdf</t>
  </si>
  <si>
    <t>Ministerio de la Producción - PRODUCE</t>
  </si>
  <si>
    <t>Volumen de aguas residuales tratadas</t>
  </si>
  <si>
    <t>Consumo de proteínas</t>
  </si>
  <si>
    <t>g/persona.día</t>
  </si>
  <si>
    <t>Ministerio de la Producción (PRODUCE)</t>
  </si>
  <si>
    <t>Orientación del IPCC sobre las buenas prácticas y la gestión de la incertidumbre en los inventarios nacionales de gases de efecto invernadero</t>
  </si>
  <si>
    <t>Instituto Nacional de Estadísticas e Informática (INEI)</t>
  </si>
  <si>
    <t>Reglamento Nacional de Edificaciones – Norma OS.090: Plantas de Tratamiento de Aguas Residuales. (Debe hacerse un ajuste para llevarlo a las unidades requeridas).</t>
  </si>
  <si>
    <t>Organización de las Naciones Unidas para la Agricultura y la Alimentación (FAO)</t>
  </si>
  <si>
    <t>Está información se utiliza para estimar, en base a su contenido de carbono orgánico degradable (COD) y otras variables, las emisiones de metano que se generan por la descomposición de los residuos sólidos.</t>
  </si>
  <si>
    <t>Sirven para determinar en su conjunto las emisiones de metano generadas por el tratamiento de las aguas residuales industriales.</t>
  </si>
  <si>
    <t>Sirven para determinar en su conjunto las emisiones de metano generadas por el tratamiento de las aguas residuales domésticas.</t>
  </si>
  <si>
    <t>Sirve para determinar la cantidad de nitrógeno contenida en la orina humana</t>
  </si>
  <si>
    <t>InfoBase 6B1
InfoProc 6B1</t>
  </si>
  <si>
    <t>InfoBase 6A2
InfoProc 6A2</t>
  </si>
  <si>
    <t>FE 6B1</t>
  </si>
  <si>
    <t>InfoBase 6B2 AR
InfoProc 6B2 AR</t>
  </si>
  <si>
    <t>Prop. Y Fact. de conversión
InfoProc 6B2</t>
  </si>
  <si>
    <t xml:space="preserve">InfoBase 6B2 AR
</t>
  </si>
  <si>
    <t>InfoBase 6B2 EH</t>
  </si>
  <si>
    <t>Relación de esta hoja, con otras:</t>
  </si>
  <si>
    <t>Sector</t>
  </si>
  <si>
    <t>Desechos</t>
  </si>
  <si>
    <t>Estimación de metano generado por el tratamiento de aguas residuales industriales</t>
  </si>
  <si>
    <t>Categoría</t>
  </si>
  <si>
    <t>Código de categoría</t>
  </si>
  <si>
    <t>http://www.atpplleal.com/Pujat/file/DENSIDAD%20Y%20PESO%20ESPECIFICO.pdf</t>
  </si>
  <si>
    <r>
      <t>g/cm</t>
    </r>
    <r>
      <rPr>
        <vertAlign val="superscript"/>
        <sz val="10"/>
        <color theme="1"/>
        <rFont val="Arial"/>
        <family val="2"/>
      </rPr>
      <t>3</t>
    </r>
  </si>
  <si>
    <t>Volumen</t>
  </si>
  <si>
    <t>1 centimetro cúbico</t>
  </si>
  <si>
    <t>l</t>
  </si>
  <si>
    <t>Fuente: http://www.metric-conversions.org/es/volumen/tabla-de-conversion-de-centimetros-cubicos-a-litros.htm</t>
  </si>
  <si>
    <t>Población urbana según región/provincia/distrito (información mas cercana al año en estudio)</t>
  </si>
  <si>
    <t>Población nacional según región, provincia y distritos</t>
  </si>
  <si>
    <t>Caracterización de residuos sólidos</t>
  </si>
  <si>
    <t>Personas</t>
  </si>
  <si>
    <t>% según tipo de residuo</t>
  </si>
  <si>
    <t>Informes nacionales de residuos sólidos
Estudios de caracterización de residuos sólidos
Plan Integral de Gestión de Residuos Sólidos (PIGARS)</t>
  </si>
  <si>
    <t>Efluentes industriales</t>
  </si>
  <si>
    <t>Directrices del IPCC para Inventarios Nacionales del IPCC - 1996 (GL 1996) en lo que respecta a aguas residuales</t>
  </si>
  <si>
    <t>Orientación del IPCC sobre las buenas prácticas y la gestión de la incertidumbre en los inventarios nacionales de Gases de Efecto Invernadero (OBP 2000)</t>
  </si>
  <si>
    <t>INVENTARIO NACIONAL DE GASES DE EFECTO INVERNADERO - AÑO BASE 2005</t>
  </si>
  <si>
    <r>
      <t xml:space="preserve">El </t>
    </r>
    <r>
      <rPr>
        <b/>
        <sz val="10"/>
        <color rgb="FF7030A0"/>
        <rFont val="Arial"/>
        <family val="2"/>
      </rPr>
      <t>Sector desechos</t>
    </r>
    <r>
      <rPr>
        <sz val="10"/>
        <rFont val="Arial"/>
        <family val="2"/>
      </rPr>
      <t>, involucra a todas las emisiones de gases de efecto invernadero que se generan por la descomposición de los residuos sólidos y aguas residuales (domésticas e industriales) en condiciones anaeróbicas. Se contabilizan además las emisiones procedentes de las excretas humanas.</t>
    </r>
  </si>
  <si>
    <r>
      <t xml:space="preserve">El </t>
    </r>
    <r>
      <rPr>
        <b/>
        <sz val="10"/>
        <color rgb="FF7030A0"/>
        <rFont val="Arial"/>
        <family val="2"/>
      </rPr>
      <t>Sector desechos</t>
    </r>
    <r>
      <rPr>
        <sz val="10"/>
        <rFont val="Arial"/>
        <family val="2"/>
      </rPr>
      <t>, comprende principalmente las siguientes actividades:
- Descomposición de los residuos sólidos según su disposición final.
- Descomposición de la materia orgánica Efluentes industriales
- Aguas residuales domésticas (incluye excretas humanas)</t>
    </r>
  </si>
  <si>
    <r>
      <t>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</si>
  <si>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</t>
    </r>
  </si>
  <si>
    <r>
      <rPr>
        <sz val="9"/>
        <color rgb="FF0070C0"/>
        <rFont val="Arial"/>
        <family val="2"/>
      </rPr>
      <t>Definición IPCC:</t>
    </r>
    <r>
      <rPr>
        <sz val="9"/>
        <color theme="1"/>
        <rFont val="Arial"/>
        <family val="2"/>
      </rPr>
      <t xml:space="preserve"> se refiere a la definición -literal o abreviada- de las GL1996. En algunos casos la definición abreviada se acompaña de un comentario (columna G) con la definición literal</t>
    </r>
  </si>
  <si>
    <r>
      <rPr>
        <sz val="9"/>
        <color rgb="FF0070C0"/>
        <rFont val="Arial"/>
        <family val="2"/>
      </rPr>
      <t>Definición INGEI</t>
    </r>
    <r>
      <rPr>
        <sz val="9"/>
        <color theme="1"/>
        <rFont val="Arial"/>
        <family val="2"/>
      </rPr>
      <t>: se refiere a la definición de las GL1996, ajustada a la realidad o circunstancias del Perú. Este ajuste se identificó en el desarrollo del INGEI y mantiene el concepto general de la definición original en las GL1996</t>
    </r>
  </si>
  <si>
    <t>No aplica o no se considera en este INGEI</t>
  </si>
  <si>
    <t>Categorización</t>
  </si>
  <si>
    <t>Disposición de residuos sólidos</t>
  </si>
  <si>
    <r>
      <rPr>
        <sz val="10"/>
        <color rgb="FF0070C0"/>
        <rFont val="Arial"/>
        <family val="2"/>
      </rPr>
      <t xml:space="preserve">Definición IPCC: </t>
    </r>
    <r>
      <rPr>
        <sz val="10"/>
        <rFont val="Arial"/>
        <family val="2"/>
      </rPr>
      <t>Emisiones de metano producidas durante la descomposición anáerobica de los residuos sólidos en los lugares de disposición.</t>
    </r>
    <r>
      <rPr>
        <sz val="10"/>
        <color rgb="FF0070C0"/>
        <rFont val="Arial"/>
        <family val="2"/>
      </rPr>
      <t xml:space="preserve">
Definición INGEI: </t>
    </r>
    <r>
      <rPr>
        <sz val="10"/>
        <color theme="1"/>
        <rFont val="Arial"/>
        <family val="2"/>
      </rPr>
      <t>Emisiones de metano procedentes de la descomposición anaeróbica de los residuos sólidos domésticos dispuestos en sitios de eliminación de desechos sólidos (SEDS).</t>
    </r>
  </si>
  <si>
    <t>Residuos sólidos dispuestos en sitios gestionados y no gestionados</t>
  </si>
  <si>
    <r>
      <rPr>
        <b/>
        <sz val="10"/>
        <color rgb="FF0070C0"/>
        <rFont val="Arial"/>
        <family val="2"/>
      </rPr>
      <t xml:space="preserve">Definición IPCC: </t>
    </r>
    <r>
      <rPr>
        <sz val="10"/>
        <rFont val="Arial"/>
        <family val="2"/>
      </rPr>
      <t xml:space="preserve">
</t>
    </r>
    <r>
      <rPr>
        <b/>
        <sz val="10"/>
        <color rgb="FF0070C0"/>
        <rFont val="Arial"/>
        <family val="2"/>
      </rPr>
      <t xml:space="preserve">
Definición INGEI: </t>
    </r>
    <r>
      <rPr>
        <sz val="10"/>
        <color theme="1"/>
        <rFont val="Arial"/>
        <family val="2"/>
      </rPr>
      <t>Emisiones de metano procedentes de la descomposición anaeróbica de los residuos sólidos dispuestos en sitios de eliminación de desechos sólidos (SEDS) manejados y no manejados.</t>
    </r>
  </si>
  <si>
    <t>6A1</t>
  </si>
  <si>
    <t>Generación per cápita según población y región geográfica</t>
  </si>
  <si>
    <t>kg/hab/día</t>
  </si>
  <si>
    <t>Ministerio del Ambiente (MINAM) - Dirección General de Calidad Ambiental (DGCA)</t>
  </si>
  <si>
    <t>En base a esta se determina la cantidad de residuos sólidos generados</t>
  </si>
  <si>
    <t>Sirven para determinar, segúnla cantidad de carbono presente en cada tipo de residuos</t>
  </si>
  <si>
    <r>
      <rPr>
        <sz val="10"/>
        <color rgb="FF0070C0"/>
        <rFont val="Arial"/>
        <family val="2"/>
      </rPr>
      <t xml:space="preserve">Definición IPCC: </t>
    </r>
    <r>
      <rPr>
        <sz val="10"/>
        <color theme="1"/>
        <rFont val="Arial"/>
        <family val="2"/>
      </rPr>
      <t xml:space="preserve">Metano y óxido nitroso generados por la descomposición de materia orgánica en las aguas.residuales.
</t>
    </r>
    <r>
      <rPr>
        <sz val="10"/>
        <color rgb="FF0070C0"/>
        <rFont val="Arial"/>
        <family val="2"/>
      </rPr>
      <t xml:space="preserve">Definición INGEI: </t>
    </r>
    <r>
      <rPr>
        <sz val="10"/>
        <color theme="1"/>
        <rFont val="Arial"/>
        <family val="2"/>
      </rPr>
      <t>metano y óxido nitroso generados por la descomposición de materia orgánica en las aguas residuales industriales y domésticas .</t>
    </r>
  </si>
  <si>
    <t>6B2</t>
  </si>
  <si>
    <r>
      <rPr>
        <b/>
        <sz val="10"/>
        <color rgb="FF0582FF"/>
        <rFont val="Arial"/>
        <family val="2"/>
      </rPr>
      <t>Definición IPCC</t>
    </r>
    <r>
      <rPr>
        <sz val="10"/>
        <color theme="1"/>
        <rFont val="Arial"/>
        <family val="2"/>
      </rPr>
      <t xml:space="preserve">: Emisiones de metano que se generan en los procesos de recolección, tratamiento y disposición en aguas superficiales de las aguas residuales y lodos generados procedentes de industrias tales como: alimentos, textiles, pulpa y producción de papel, entre otras.
</t>
    </r>
    <r>
      <rPr>
        <b/>
        <sz val="10"/>
        <color rgb="FF0582FF"/>
        <rFont val="Arial"/>
        <family val="2"/>
      </rPr>
      <t>Definición INGEI:</t>
    </r>
    <r>
      <rPr>
        <sz val="10"/>
        <color theme="1"/>
        <rFont val="Arial"/>
        <family val="2"/>
      </rPr>
      <t xml:space="preserve"> Emisiones de metano generadas en los procesos de tratamiento de aguas residuales industriales.</t>
    </r>
  </si>
  <si>
    <t>Tratamiento y eliminación de aguas residuales domésticas</t>
  </si>
  <si>
    <t>Población nacional urbana</t>
  </si>
  <si>
    <r>
      <rPr>
        <sz val="10"/>
        <color rgb="FF0582FF"/>
        <rFont val="Arial"/>
        <family val="2"/>
      </rPr>
      <t>Definición IPCC</t>
    </r>
    <r>
      <rPr>
        <sz val="10"/>
        <color theme="1"/>
        <rFont val="Arial"/>
        <family val="2"/>
      </rPr>
      <t xml:space="preserve">: Emisiones de metano que se generan en los tratamientos de aguas residuales y lodos procedentes de las viviendas y fuentes comerciales. Se consideran además las emisiones de oxido nitroso procedentes de las excretas humanas vertidas en ambientes acuáticos. 
</t>
    </r>
    <r>
      <rPr>
        <sz val="10"/>
        <color rgb="FF0582FF"/>
        <rFont val="Arial"/>
        <family val="2"/>
      </rPr>
      <t>Definición INGEI</t>
    </r>
    <r>
      <rPr>
        <sz val="10"/>
        <color theme="1"/>
        <rFont val="Arial"/>
        <family val="2"/>
      </rPr>
      <t>: Emisiones de metano generadas en los procesos de tratamiento de aguas residuales domésticas.</t>
    </r>
  </si>
  <si>
    <t>6B2a</t>
  </si>
  <si>
    <t>Población con sistema de alcantarillado</t>
  </si>
  <si>
    <r>
      <rPr>
        <sz val="10"/>
        <color rgb="FF0582FF"/>
        <rFont val="Arial"/>
        <family val="2"/>
      </rPr>
      <t>Definición IPCC</t>
    </r>
    <r>
      <rPr>
        <sz val="10"/>
        <color theme="1"/>
        <rFont val="Arial"/>
        <family val="2"/>
      </rPr>
      <t xml:space="preserve">: Manejo de aguas residuales y lodo, de fuentes domésticas y comerciales (incluyendo residuos humanos), a través de la recolección y tratamiento de aguas residuales, letrinas o descarga en fuentes de agua. 
</t>
    </r>
    <r>
      <rPr>
        <sz val="10"/>
        <color rgb="FF0582FF"/>
        <rFont val="Arial"/>
        <family val="2"/>
      </rPr>
      <t>Definición INGEI</t>
    </r>
    <r>
      <rPr>
        <sz val="10"/>
        <color theme="1"/>
        <rFont val="Arial"/>
        <family val="2"/>
      </rPr>
      <t>: Emisiones de metano generadas en los procesos de tratamiento de aguas residuales domésticas, considerando los vertimientos al alcatarillado público.</t>
    </r>
  </si>
  <si>
    <r>
      <t>% ó m</t>
    </r>
    <r>
      <rPr>
        <vertAlign val="superscript"/>
        <sz val="10"/>
        <color theme="1"/>
        <rFont val="Arial"/>
        <family val="2"/>
      </rPr>
      <t>3</t>
    </r>
  </si>
  <si>
    <r>
      <rPr>
        <sz val="10"/>
        <color rgb="FF0582FF"/>
        <rFont val="Arial"/>
        <family val="2"/>
      </rPr>
      <t>Definición IPCC</t>
    </r>
    <r>
      <rPr>
        <sz val="10"/>
        <color theme="1"/>
        <rFont val="Arial"/>
        <family val="2"/>
      </rPr>
      <t>: Las emisiones de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O de las excretas humanas, </t>
    </r>
    <r>
      <rPr>
        <sz val="10"/>
        <color rgb="FFFF0000"/>
        <rFont val="Arial"/>
        <family val="2"/>
      </rPr>
      <t xml:space="preserve">están directamente relacionadas al ciclo del nitrógeno en la Agricultura. </t>
    </r>
    <r>
      <rPr>
        <sz val="10"/>
        <color theme="1"/>
        <rFont val="Arial"/>
        <family val="2"/>
      </rPr>
      <t xml:space="preserve">
</t>
    </r>
    <r>
      <rPr>
        <sz val="10"/>
        <color rgb="FF0582FF"/>
        <rFont val="Arial"/>
        <family val="2"/>
      </rPr>
      <t>Definición INGEI</t>
    </r>
    <r>
      <rPr>
        <sz val="10"/>
        <color theme="1"/>
        <rFont val="Arial"/>
        <family val="2"/>
      </rPr>
      <t>: se considera las emisiones indirectas de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 por la ingesta de proteinas en la población. Estas emisiones no son consideradas en Agricultura y forman parte de las "Aguas residuales domésticas", que solo contabilizan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.</t>
    </r>
  </si>
  <si>
    <t>infoBase6A(poblac2005)</t>
  </si>
  <si>
    <t>InfoBase6A (GPC)</t>
  </si>
  <si>
    <t>infoBase6A(Caracterización)</t>
  </si>
  <si>
    <t>Residuos sólidos</t>
  </si>
  <si>
    <t>6B2b</t>
  </si>
  <si>
    <r>
      <t xml:space="preserve">Metano
</t>
    </r>
    <r>
      <rPr>
        <sz val="9"/>
        <color theme="1"/>
        <rFont val="Arial"/>
        <family val="2"/>
      </rPr>
      <t>[MgCH</t>
    </r>
    <r>
      <rPr>
        <vertAlign val="sub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]</t>
    </r>
  </si>
  <si>
    <r>
      <t xml:space="preserve">Óxido nitroso
</t>
    </r>
    <r>
      <rPr>
        <sz val="9"/>
        <color theme="1"/>
        <rFont val="Arial"/>
        <family val="2"/>
      </rPr>
      <t>[MgN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O]</t>
    </r>
  </si>
  <si>
    <t xml:space="preserve">SECTOR DESECHOS - Efluentes Industriales </t>
  </si>
  <si>
    <t>Inventario Nacional de Gases de Efecto Invernadero del sector Desechos - Efluentes Industriales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</si>
</sst>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0.000000"/>
    <numFmt numFmtId="169" formatCode="_ * #,##0.000_ ;_ * \-#,##0.000_ ;_ * &quot;-&quot;??_ ;_ @_ "/>
  </numFmts>
  <fonts count="5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4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u/>
      <sz val="9"/>
      <color indexed="12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vertAlign val="sub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582FF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81"/>
      <name val="Tahoma"/>
      <family val="2"/>
    </font>
    <font>
      <vertAlign val="subscript"/>
      <sz val="10"/>
      <color theme="0"/>
      <name val="Arial"/>
      <family val="2"/>
    </font>
    <font>
      <sz val="9"/>
      <color indexed="81"/>
      <name val="Tahoma"/>
      <family val="2"/>
    </font>
    <font>
      <vertAlign val="superscript"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bscript"/>
      <sz val="12"/>
      <color theme="1"/>
      <name val="Arial"/>
      <family val="2"/>
    </font>
    <font>
      <b/>
      <sz val="10"/>
      <color rgb="FF0070C0"/>
      <name val="Arial"/>
      <family val="2"/>
    </font>
    <font>
      <i/>
      <sz val="8"/>
      <name val="Arial"/>
      <family val="2"/>
    </font>
    <font>
      <sz val="8"/>
      <name val="Helvetica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rgb="FF0582FF"/>
      <name val="Arial"/>
      <family val="2"/>
    </font>
    <font>
      <b/>
      <sz val="10"/>
      <color rgb="FF74589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sz val="9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B95C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A8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AE9CC4"/>
      </right>
      <top style="thin">
        <color indexed="64"/>
      </top>
      <bottom style="thin">
        <color rgb="FFAE9CC4"/>
      </bottom>
      <diagonal/>
    </border>
    <border>
      <left style="thin">
        <color rgb="FFAE9CC4"/>
      </left>
      <right style="thin">
        <color rgb="FFAE9CC4"/>
      </right>
      <top style="thin">
        <color indexed="64"/>
      </top>
      <bottom style="thin">
        <color rgb="FFAE9CC4"/>
      </bottom>
      <diagonal/>
    </border>
    <border>
      <left style="thin">
        <color rgb="FFAE9CC4"/>
      </left>
      <right style="thin">
        <color indexed="64"/>
      </right>
      <top style="thin">
        <color indexed="64"/>
      </top>
      <bottom style="thin">
        <color rgb="FFAE9CC4"/>
      </bottom>
      <diagonal/>
    </border>
    <border>
      <left style="thin">
        <color rgb="FFAE9CC4"/>
      </left>
      <right style="thin">
        <color rgb="FFAE9CC4"/>
      </right>
      <top style="thin">
        <color rgb="FFAE9CC4"/>
      </top>
      <bottom style="thin">
        <color rgb="FFAE9CC4"/>
      </bottom>
      <diagonal/>
    </border>
    <border>
      <left style="thin">
        <color rgb="FFAE9CC4"/>
      </left>
      <right style="thin">
        <color rgb="FFAE9CC4"/>
      </right>
      <top/>
      <bottom style="thin">
        <color rgb="FFAE9CC4"/>
      </bottom>
      <diagonal/>
    </border>
    <border>
      <left style="thin">
        <color indexed="64"/>
      </left>
      <right style="thin">
        <color rgb="FFAE9CC4"/>
      </right>
      <top style="thin">
        <color rgb="FFAE9CC4"/>
      </top>
      <bottom/>
      <diagonal/>
    </border>
    <border>
      <left style="thin">
        <color indexed="64"/>
      </left>
      <right style="thin">
        <color rgb="FFAE9CC4"/>
      </right>
      <top/>
      <bottom/>
      <diagonal/>
    </border>
    <border>
      <left style="thin">
        <color indexed="64"/>
      </left>
      <right style="thin">
        <color rgb="FFAE9CC4"/>
      </right>
      <top/>
      <bottom style="thin">
        <color indexed="64"/>
      </bottom>
      <diagonal/>
    </border>
    <border>
      <left style="thin">
        <color rgb="FFAE9CC4"/>
      </left>
      <right style="thin">
        <color rgb="FFAE9CC4"/>
      </right>
      <top style="thin">
        <color rgb="FFAE9CC4"/>
      </top>
      <bottom/>
      <diagonal/>
    </border>
    <border>
      <left style="thin">
        <color rgb="FFAE9CC4"/>
      </left>
      <right style="thin">
        <color rgb="FFAE9CC4"/>
      </right>
      <top/>
      <bottom/>
      <diagonal/>
    </border>
    <border>
      <left style="thin">
        <color rgb="FFAE9CC4"/>
      </left>
      <right style="thin">
        <color indexed="64"/>
      </right>
      <top style="thin">
        <color rgb="FFAE9CC4"/>
      </top>
      <bottom/>
      <diagonal/>
    </border>
    <border>
      <left style="thin">
        <color rgb="FFAE9CC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AE9CC4"/>
      </right>
      <top style="thin">
        <color rgb="FFAE9CC4"/>
      </top>
      <bottom style="thin">
        <color rgb="FFAE9CC4"/>
      </bottom>
      <diagonal/>
    </border>
    <border>
      <left style="thin">
        <color rgb="FFAE9CC4"/>
      </left>
      <right style="thin">
        <color indexed="64"/>
      </right>
      <top style="thin">
        <color rgb="FFAE9CC4"/>
      </top>
      <bottom style="thin">
        <color rgb="FFAE9CC4"/>
      </bottom>
      <diagonal/>
    </border>
    <border>
      <left style="thin">
        <color indexed="64"/>
      </left>
      <right style="thin">
        <color rgb="FFAE9CC4"/>
      </right>
      <top/>
      <bottom style="thin">
        <color rgb="FFAE9CC4"/>
      </bottom>
      <diagonal/>
    </border>
    <border>
      <left style="thin">
        <color rgb="FFAE9CC4"/>
      </left>
      <right style="thin">
        <color indexed="64"/>
      </right>
      <top/>
      <bottom style="thin">
        <color rgb="FFAE9CC4"/>
      </bottom>
      <diagonal/>
    </border>
    <border>
      <left style="thin">
        <color rgb="FFAE9CC4"/>
      </left>
      <right style="thin">
        <color rgb="FFAE9CC4"/>
      </right>
      <top/>
      <bottom style="thin">
        <color indexed="64"/>
      </bottom>
      <diagonal/>
    </border>
    <border>
      <left style="thin">
        <color rgb="FFAE9CC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7" tint="0.39994506668294322"/>
      </right>
      <top style="thin">
        <color indexed="64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indexed="64"/>
      </top>
      <bottom style="thin">
        <color theme="7" tint="0.39994506668294322"/>
      </bottom>
      <diagonal/>
    </border>
    <border>
      <left style="thin">
        <color indexed="64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indexed="64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indexed="64"/>
      </left>
      <right style="thin">
        <color theme="7" tint="0.39994506668294322"/>
      </right>
      <top style="thin">
        <color theme="7" tint="0.39994506668294322"/>
      </top>
      <bottom style="thin">
        <color indexed="64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10" fillId="0" borderId="0"/>
    <xf numFmtId="164" fontId="2" fillId="0" borderId="0" applyFont="0" applyFill="0" applyBorder="0" applyAlignment="0" applyProtection="0"/>
    <xf numFmtId="0" fontId="10" fillId="0" borderId="0"/>
    <xf numFmtId="0" fontId="37" fillId="0" borderId="0"/>
    <xf numFmtId="165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" fillId="0" borderId="0"/>
    <xf numFmtId="165" fontId="2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0" borderId="0"/>
    <xf numFmtId="0" fontId="2" fillId="0" borderId="0"/>
  </cellStyleXfs>
  <cellXfs count="23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/>
    <xf numFmtId="0" fontId="0" fillId="2" borderId="0" xfId="0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4" fillId="0" borderId="8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4" applyFont="1" applyBorder="1" applyAlignment="1"/>
    <xf numFmtId="0" fontId="4" fillId="0" borderId="8" xfId="4" applyFont="1" applyBorder="1" applyAlignment="1"/>
    <xf numFmtId="0" fontId="4" fillId="0" borderId="6" xfId="4" applyFont="1" applyBorder="1"/>
    <xf numFmtId="0" fontId="4" fillId="0" borderId="8" xfId="4" applyFont="1" applyBorder="1" applyAlignment="1">
      <alignment vertical="top"/>
    </xf>
    <xf numFmtId="0" fontId="4" fillId="0" borderId="8" xfId="4" applyFont="1" applyBorder="1"/>
    <xf numFmtId="0" fontId="4" fillId="0" borderId="8" xfId="4" applyFont="1" applyBorder="1" applyAlignment="1">
      <alignment horizontal="left" indent="1"/>
    </xf>
    <xf numFmtId="0" fontId="4" fillId="2" borderId="8" xfId="0" applyFont="1" applyFill="1" applyBorder="1"/>
    <xf numFmtId="0" fontId="22" fillId="0" borderId="8" xfId="7" applyFont="1" applyBorder="1" applyAlignment="1" applyProtection="1">
      <alignment horizontal="left" vertical="center"/>
    </xf>
    <xf numFmtId="0" fontId="20" fillId="0" borderId="8" xfId="7" applyFont="1" applyBorder="1" applyAlignment="1" applyProtection="1">
      <alignment horizontal="center" vertical="center"/>
    </xf>
    <xf numFmtId="0" fontId="19" fillId="8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4" fillId="7" borderId="8" xfId="2" applyFont="1" applyFill="1" applyBorder="1" applyAlignment="1">
      <alignment horizontal="center" vertical="center" wrapText="1"/>
    </xf>
    <xf numFmtId="165" fontId="4" fillId="2" borderId="8" xfId="1" applyFont="1" applyFill="1" applyBorder="1"/>
    <xf numFmtId="165" fontId="4" fillId="3" borderId="8" xfId="1" applyFont="1" applyFill="1" applyBorder="1"/>
    <xf numFmtId="165" fontId="4" fillId="4" borderId="8" xfId="1" applyFont="1" applyFill="1" applyBorder="1"/>
    <xf numFmtId="165" fontId="11" fillId="3" borderId="8" xfId="1" applyFont="1" applyFill="1" applyBorder="1"/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left"/>
    </xf>
    <xf numFmtId="0" fontId="0" fillId="2" borderId="0" xfId="0" applyFont="1" applyFill="1"/>
    <xf numFmtId="49" fontId="10" fillId="2" borderId="0" xfId="0" applyNumberFormat="1" applyFont="1" applyFill="1" applyAlignment="1">
      <alignment horizontal="left"/>
    </xf>
    <xf numFmtId="0" fontId="15" fillId="2" borderId="8" xfId="0" applyFont="1" applyFill="1" applyBorder="1" applyAlignment="1">
      <alignment horizontal="center"/>
    </xf>
    <xf numFmtId="165" fontId="4" fillId="12" borderId="8" xfId="1" applyFont="1" applyFill="1" applyBorder="1"/>
    <xf numFmtId="0" fontId="8" fillId="2" borderId="0" xfId="0" applyFont="1" applyFill="1" applyAlignment="1">
      <alignment horizontal="left" wrapText="1"/>
    </xf>
    <xf numFmtId="0" fontId="19" fillId="8" borderId="1" xfId="0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4" fillId="2" borderId="8" xfId="0" applyFont="1" applyFill="1" applyBorder="1" applyAlignment="1">
      <alignment horizontal="center"/>
    </xf>
    <xf numFmtId="0" fontId="10" fillId="19" borderId="8" xfId="0" applyNumberFormat="1" applyFont="1" applyFill="1" applyBorder="1" applyAlignment="1" applyProtection="1">
      <alignment horizontal="left" vertical="center" indent="1"/>
    </xf>
    <xf numFmtId="166" fontId="4" fillId="4" borderId="8" xfId="1" applyNumberFormat="1" applyFont="1" applyFill="1" applyBorder="1"/>
    <xf numFmtId="0" fontId="19" fillId="8" borderId="8" xfId="0" applyFont="1" applyFill="1" applyBorder="1" applyAlignment="1">
      <alignment horizontal="left" vertical="center" wrapText="1"/>
    </xf>
    <xf numFmtId="0" fontId="17" fillId="2" borderId="0" xfId="3" applyFill="1" applyAlignment="1" applyProtection="1"/>
    <xf numFmtId="0" fontId="19" fillId="8" borderId="10" xfId="0" quotePrefix="1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Border="1" applyAlignment="1" applyProtection="1">
      <alignment vertical="center"/>
    </xf>
    <xf numFmtId="0" fontId="10" fillId="0" borderId="11" xfId="0" applyNumberFormat="1" applyFont="1" applyBorder="1" applyAlignment="1" applyProtection="1">
      <alignment horizontal="center" vertical="center"/>
    </xf>
    <xf numFmtId="0" fontId="10" fillId="0" borderId="8" xfId="0" applyNumberFormat="1" applyFont="1" applyBorder="1" applyAlignment="1" applyProtection="1">
      <alignment vertical="center"/>
    </xf>
    <xf numFmtId="0" fontId="10" fillId="0" borderId="8" xfId="0" applyNumberFormat="1" applyFont="1" applyBorder="1" applyAlignment="1" applyProtection="1">
      <alignment horizontal="center" vertical="center"/>
    </xf>
    <xf numFmtId="167" fontId="4" fillId="11" borderId="8" xfId="1" applyNumberFormat="1" applyFont="1" applyFill="1" applyBorder="1"/>
    <xf numFmtId="167" fontId="4" fillId="4" borderId="8" xfId="1" applyNumberFormat="1" applyFont="1" applyFill="1" applyBorder="1"/>
    <xf numFmtId="4" fontId="10" fillId="0" borderId="8" xfId="0" applyNumberFormat="1" applyFont="1" applyBorder="1" applyAlignment="1" applyProtection="1">
      <alignment vertical="center"/>
    </xf>
    <xf numFmtId="0" fontId="4" fillId="0" borderId="8" xfId="5" applyFont="1" applyBorder="1" applyAlignment="1">
      <alignment horizontal="center" vertical="center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166" fontId="10" fillId="0" borderId="8" xfId="1" applyNumberFormat="1" applyFont="1" applyBorder="1" applyAlignment="1" applyProtection="1">
      <alignment vertical="center"/>
    </xf>
    <xf numFmtId="0" fontId="14" fillId="20" borderId="12" xfId="0" applyNumberFormat="1" applyFont="1" applyFill="1" applyBorder="1" applyAlignment="1" applyProtection="1">
      <alignment vertical="center"/>
    </xf>
    <xf numFmtId="0" fontId="10" fillId="20" borderId="8" xfId="0" applyNumberFormat="1" applyFont="1" applyFill="1" applyBorder="1" applyAlignment="1" applyProtection="1">
      <alignment vertical="center"/>
    </xf>
    <xf numFmtId="0" fontId="14" fillId="20" borderId="8" xfId="0" applyNumberFormat="1" applyFont="1" applyFill="1" applyBorder="1" applyAlignment="1" applyProtection="1">
      <alignment horizontal="right" vertical="center"/>
    </xf>
    <xf numFmtId="168" fontId="10" fillId="20" borderId="8" xfId="0" applyNumberFormat="1" applyFont="1" applyFill="1" applyBorder="1" applyAlignment="1" applyProtection="1">
      <alignment vertical="center"/>
    </xf>
    <xf numFmtId="0" fontId="10" fillId="0" borderId="13" xfId="0" applyNumberFormat="1" applyFont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Continuous" vertical="center"/>
    </xf>
    <xf numFmtId="0" fontId="10" fillId="0" borderId="6" xfId="0" applyNumberFormat="1" applyFont="1" applyBorder="1" applyAlignment="1" applyProtection="1">
      <alignment horizontal="right" vertical="center"/>
      <protection locked="0"/>
    </xf>
    <xf numFmtId="0" fontId="10" fillId="20" borderId="15" xfId="0" applyNumberFormat="1" applyFont="1" applyFill="1" applyBorder="1" applyAlignment="1" applyProtection="1">
      <alignment vertical="center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20" borderId="12" xfId="0" applyNumberFormat="1" applyFont="1" applyFill="1" applyBorder="1" applyAlignment="1" applyProtection="1">
      <alignment vertical="center"/>
    </xf>
    <xf numFmtId="0" fontId="14" fillId="20" borderId="7" xfId="0" applyNumberFormat="1" applyFont="1" applyFill="1" applyBorder="1" applyAlignment="1" applyProtection="1">
      <alignment vertical="center" wrapText="1"/>
    </xf>
    <xf numFmtId="0" fontId="14" fillId="20" borderId="15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vertical="center"/>
      <protection locked="0"/>
    </xf>
    <xf numFmtId="0" fontId="10" fillId="20" borderId="12" xfId="0" applyNumberFormat="1" applyFont="1" applyFill="1" applyBorder="1" applyAlignment="1" applyProtection="1">
      <alignment horizontal="right" vertical="center"/>
    </xf>
    <xf numFmtId="0" fontId="14" fillId="20" borderId="7" xfId="0" applyNumberFormat="1" applyFont="1" applyFill="1" applyBorder="1" applyAlignment="1" applyProtection="1">
      <alignment horizontal="right" vertical="center" wrapText="1"/>
    </xf>
    <xf numFmtId="0" fontId="14" fillId="20" borderId="15" xfId="0" quotePrefix="1" applyNumberFormat="1" applyFont="1" applyFill="1" applyBorder="1" applyAlignment="1" applyProtection="1">
      <alignment horizontal="left" vertical="center" wrapText="1"/>
    </xf>
    <xf numFmtId="0" fontId="19" fillId="8" borderId="8" xfId="0" quotePrefix="1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/>
    </xf>
    <xf numFmtId="0" fontId="10" fillId="0" borderId="8" xfId="0" applyNumberFormat="1" applyFont="1" applyBorder="1" applyAlignment="1" applyProtection="1">
      <alignment horizontal="center" vertical="top" wrapText="1"/>
    </xf>
    <xf numFmtId="0" fontId="10" fillId="0" borderId="8" xfId="0" quotePrefix="1" applyNumberFormat="1" applyFont="1" applyBorder="1" applyAlignment="1" applyProtection="1">
      <alignment horizontal="center" vertical="top" wrapText="1"/>
    </xf>
    <xf numFmtId="0" fontId="10" fillId="0" borderId="8" xfId="0" quotePrefix="1" applyNumberFormat="1" applyFont="1" applyBorder="1" applyAlignment="1" applyProtection="1">
      <alignment horizontal="left" vertical="center"/>
    </xf>
    <xf numFmtId="0" fontId="10" fillId="0" borderId="8" xfId="0" applyNumberFormat="1" applyFont="1" applyBorder="1" applyAlignment="1" applyProtection="1">
      <alignment vertical="center"/>
      <protection locked="0"/>
    </xf>
    <xf numFmtId="165" fontId="4" fillId="4" borderId="8" xfId="1" applyNumberFormat="1" applyFont="1" applyFill="1" applyBorder="1"/>
    <xf numFmtId="0" fontId="19" fillId="8" borderId="9" xfId="0" applyFont="1" applyFill="1" applyBorder="1" applyAlignment="1">
      <alignment vertical="center" wrapText="1"/>
    </xf>
    <xf numFmtId="0" fontId="4" fillId="2" borderId="8" xfId="0" applyFont="1" applyFill="1" applyBorder="1" applyAlignment="1"/>
    <xf numFmtId="0" fontId="4" fillId="0" borderId="8" xfId="0" quotePrefix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21" fillId="2" borderId="0" xfId="0" applyFont="1" applyFill="1" applyBorder="1" applyAlignment="1">
      <alignment horizontal="left" vertical="top" wrapText="1"/>
    </xf>
    <xf numFmtId="0" fontId="0" fillId="0" borderId="0" xfId="0" applyFont="1"/>
    <xf numFmtId="0" fontId="24" fillId="0" borderId="8" xfId="0" applyFont="1" applyBorder="1" applyAlignment="1"/>
    <xf numFmtId="169" fontId="4" fillId="4" borderId="8" xfId="1" applyNumberFormat="1" applyFont="1" applyFill="1" applyBorder="1"/>
    <xf numFmtId="0" fontId="36" fillId="0" borderId="0" xfId="7" applyFont="1" applyFill="1" applyBorder="1" applyAlignment="1" applyProtection="1">
      <alignment horizontal="left" vertical="center"/>
    </xf>
    <xf numFmtId="165" fontId="4" fillId="0" borderId="0" xfId="1" applyFont="1" applyFill="1" applyBorder="1"/>
    <xf numFmtId="0" fontId="20" fillId="0" borderId="0" xfId="7" applyFont="1" applyFill="1" applyBorder="1" applyAlignment="1" applyProtection="1">
      <alignment horizontal="center" vertical="center"/>
    </xf>
    <xf numFmtId="165" fontId="0" fillId="2" borderId="0" xfId="0" applyNumberFormat="1" applyFill="1"/>
    <xf numFmtId="167" fontId="4" fillId="2" borderId="8" xfId="8" applyNumberFormat="1" applyFont="1" applyFill="1" applyBorder="1" applyAlignment="1">
      <alignment horizontal="center"/>
    </xf>
    <xf numFmtId="167" fontId="2" fillId="2" borderId="0" xfId="8" applyNumberFormat="1" applyFont="1" applyFill="1"/>
    <xf numFmtId="167" fontId="4" fillId="2" borderId="8" xfId="1" applyNumberFormat="1" applyFont="1" applyFill="1" applyBorder="1" applyAlignment="1">
      <alignment horizontal="center"/>
    </xf>
    <xf numFmtId="167" fontId="2" fillId="2" borderId="8" xfId="1" applyNumberFormat="1" applyFont="1" applyFill="1" applyBorder="1"/>
    <xf numFmtId="167" fontId="4" fillId="2" borderId="0" xfId="0" applyNumberFormat="1" applyFont="1" applyFill="1"/>
    <xf numFmtId="0" fontId="4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0" fillId="13" borderId="0" xfId="0" applyFont="1" applyFill="1" applyBorder="1"/>
    <xf numFmtId="0" fontId="10" fillId="14" borderId="0" xfId="0" applyFont="1" applyFill="1" applyBorder="1"/>
    <xf numFmtId="0" fontId="10" fillId="15" borderId="0" xfId="0" applyFont="1" applyFill="1" applyBorder="1"/>
    <xf numFmtId="0" fontId="10" fillId="16" borderId="0" xfId="0" applyFont="1" applyFill="1" applyBorder="1"/>
    <xf numFmtId="0" fontId="10" fillId="17" borderId="0" xfId="0" applyFont="1" applyFill="1" applyBorder="1"/>
    <xf numFmtId="0" fontId="10" fillId="18" borderId="0" xfId="0" applyFont="1" applyFill="1" applyBorder="1"/>
    <xf numFmtId="0" fontId="1" fillId="2" borderId="0" xfId="23" applyFont="1" applyFill="1" applyAlignment="1">
      <alignment horizontal="left" vertical="center"/>
    </xf>
    <xf numFmtId="0" fontId="1" fillId="2" borderId="0" xfId="23" applyFont="1" applyFill="1"/>
    <xf numFmtId="0" fontId="1" fillId="9" borderId="0" xfId="23" applyFont="1" applyFill="1"/>
    <xf numFmtId="0" fontId="1" fillId="23" borderId="16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vertical="top" wrapText="1"/>
    </xf>
    <xf numFmtId="0" fontId="4" fillId="2" borderId="5" xfId="2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7" fillId="2" borderId="8" xfId="2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2" fillId="2" borderId="0" xfId="0" applyFont="1" applyFill="1"/>
    <xf numFmtId="0" fontId="1" fillId="23" borderId="28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 vertical="center"/>
    </xf>
    <xf numFmtId="0" fontId="48" fillId="22" borderId="34" xfId="0" applyFont="1" applyFill="1" applyBorder="1" applyAlignment="1">
      <alignment horizontal="center" vertical="center" wrapText="1"/>
    </xf>
    <xf numFmtId="0" fontId="48" fillId="22" borderId="35" xfId="0" applyFont="1" applyFill="1" applyBorder="1" applyAlignment="1">
      <alignment horizontal="center" vertical="center" wrapText="1"/>
    </xf>
    <xf numFmtId="0" fontId="47" fillId="22" borderId="8" xfId="0" applyFont="1" applyFill="1" applyBorder="1" applyAlignment="1">
      <alignment vertical="center" wrapText="1"/>
    </xf>
    <xf numFmtId="0" fontId="49" fillId="22" borderId="36" xfId="0" applyFont="1" applyFill="1" applyBorder="1" applyAlignment="1">
      <alignment horizontal="center" vertical="center" wrapText="1"/>
    </xf>
    <xf numFmtId="0" fontId="49" fillId="22" borderId="37" xfId="0" applyFont="1" applyFill="1" applyBorder="1" applyAlignment="1">
      <alignment horizontal="center" vertical="center" wrapText="1"/>
    </xf>
    <xf numFmtId="0" fontId="16" fillId="22" borderId="8" xfId="0" applyFont="1" applyFill="1" applyBorder="1"/>
    <xf numFmtId="0" fontId="1" fillId="22" borderId="8" xfId="0" applyFont="1" applyFill="1" applyBorder="1"/>
    <xf numFmtId="0" fontId="49" fillId="22" borderId="38" xfId="0" applyFont="1" applyFill="1" applyBorder="1" applyAlignment="1">
      <alignment horizontal="center" vertical="center" wrapText="1"/>
    </xf>
    <xf numFmtId="0" fontId="49" fillId="22" borderId="39" xfId="0" applyFont="1" applyFill="1" applyBorder="1" applyAlignment="1">
      <alignment horizontal="center" vertical="center" wrapText="1"/>
    </xf>
    <xf numFmtId="0" fontId="49" fillId="22" borderId="40" xfId="0" applyFont="1" applyFill="1" applyBorder="1" applyAlignment="1">
      <alignment horizontal="center" vertical="center" wrapText="1"/>
    </xf>
    <xf numFmtId="0" fontId="49" fillId="22" borderId="41" xfId="0" applyFont="1" applyFill="1" applyBorder="1" applyAlignment="1">
      <alignment horizontal="center" vertical="center" wrapText="1"/>
    </xf>
    <xf numFmtId="165" fontId="1" fillId="10" borderId="8" xfId="1" applyFont="1" applyFill="1" applyBorder="1" applyAlignment="1">
      <alignment horizontal="right" vertical="center"/>
    </xf>
    <xf numFmtId="165" fontId="47" fillId="22" borderId="8" xfId="0" applyNumberFormat="1" applyFont="1" applyFill="1" applyBorder="1" applyAlignment="1">
      <alignment vertical="center" wrapText="1"/>
    </xf>
    <xf numFmtId="165" fontId="16" fillId="2" borderId="8" xfId="1" applyFont="1" applyFill="1" applyBorder="1" applyAlignment="1">
      <alignment vertical="center"/>
    </xf>
    <xf numFmtId="165" fontId="20" fillId="2" borderId="8" xfId="1" applyFont="1" applyFill="1" applyBorder="1" applyAlignment="1">
      <alignment vertical="center"/>
    </xf>
    <xf numFmtId="165" fontId="1" fillId="2" borderId="8" xfId="1" applyFont="1" applyFill="1" applyBorder="1" applyAlignment="1">
      <alignment vertical="center"/>
    </xf>
    <xf numFmtId="0" fontId="50" fillId="22" borderId="8" xfId="0" applyFont="1" applyFill="1" applyBorder="1"/>
    <xf numFmtId="0" fontId="50" fillId="22" borderId="37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wrapText="1"/>
    </xf>
    <xf numFmtId="0" fontId="50" fillId="22" borderId="39" xfId="0" applyFont="1" applyFill="1" applyBorder="1" applyAlignment="1">
      <alignment horizontal="center" vertical="center" wrapText="1"/>
    </xf>
    <xf numFmtId="0" fontId="50" fillId="22" borderId="4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" fillId="23" borderId="21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30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0" fontId="1" fillId="23" borderId="32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3" borderId="33" xfId="0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justify" vertical="top" wrapText="1"/>
    </xf>
    <xf numFmtId="0" fontId="4" fillId="2" borderId="5" xfId="2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" fillId="23" borderId="25" xfId="0" applyFont="1" applyFill="1" applyBorder="1" applyAlignment="1">
      <alignment horizontal="center" vertical="center"/>
    </xf>
    <xf numFmtId="0" fontId="1" fillId="23" borderId="20" xfId="0" applyFont="1" applyFill="1" applyBorder="1" applyAlignment="1">
      <alignment horizontal="center" vertical="center"/>
    </xf>
    <xf numFmtId="0" fontId="1" fillId="23" borderId="27" xfId="0" applyFont="1" applyFill="1" applyBorder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10" fillId="19" borderId="8" xfId="0" applyNumberFormat="1" applyFont="1" applyFill="1" applyBorder="1" applyAlignment="1" applyProtection="1">
      <alignment horizontal="left" vertical="center"/>
    </xf>
    <xf numFmtId="0" fontId="4" fillId="0" borderId="9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17" fillId="0" borderId="8" xfId="3" applyBorder="1" applyAlignment="1" applyProtection="1">
      <alignment horizontal="left"/>
    </xf>
    <xf numFmtId="0" fontId="4" fillId="0" borderId="8" xfId="4" applyFont="1" applyBorder="1" applyAlignment="1">
      <alignment horizontal="left"/>
    </xf>
    <xf numFmtId="0" fontId="4" fillId="0" borderId="1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8" xfId="4" applyFont="1" applyBorder="1" applyAlignment="1">
      <alignment horizontal="left" vertical="top" wrapText="1"/>
    </xf>
    <xf numFmtId="0" fontId="8" fillId="6" borderId="0" xfId="0" applyFont="1" applyFill="1" applyAlignment="1">
      <alignment horizontal="left"/>
    </xf>
    <xf numFmtId="0" fontId="11" fillId="0" borderId="8" xfId="4" applyFont="1" applyBorder="1" applyAlignment="1">
      <alignment horizontal="center"/>
    </xf>
    <xf numFmtId="0" fontId="4" fillId="0" borderId="1" xfId="4" applyFont="1" applyBorder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0" fontId="4" fillId="0" borderId="8" xfId="4" applyFont="1" applyBorder="1" applyAlignment="1">
      <alignment horizontal="left" vertical="center"/>
    </xf>
    <xf numFmtId="0" fontId="4" fillId="0" borderId="8" xfId="4" applyFont="1" applyBorder="1" applyAlignment="1">
      <alignment horizontal="left" wrapText="1"/>
    </xf>
    <xf numFmtId="0" fontId="8" fillId="6" borderId="0" xfId="0" applyFont="1" applyFill="1" applyAlignment="1">
      <alignment horizontal="left" wrapText="1"/>
    </xf>
    <xf numFmtId="0" fontId="21" fillId="2" borderId="4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5" fillId="21" borderId="8" xfId="6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justify" vertical="top" wrapText="1"/>
    </xf>
    <xf numFmtId="0" fontId="24" fillId="0" borderId="8" xfId="0" applyFont="1" applyBorder="1" applyAlignment="1">
      <alignment horizontal="left"/>
    </xf>
    <xf numFmtId="0" fontId="19" fillId="8" borderId="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24" fillId="7" borderId="9" xfId="2" applyFont="1" applyFill="1" applyBorder="1" applyAlignment="1">
      <alignment horizontal="center" vertical="center" wrapText="1"/>
    </xf>
    <xf numFmtId="0" fontId="24" fillId="7" borderId="2" xfId="2" applyFont="1" applyFill="1" applyBorder="1" applyAlignment="1">
      <alignment horizontal="center" vertical="center" wrapText="1"/>
    </xf>
  </cellXfs>
  <cellStyles count="24">
    <cellStyle name="Hipervínculo" xfId="3" builtinId="8"/>
    <cellStyle name="Hipervínculo 2" xfId="19"/>
    <cellStyle name="Millares" xfId="1" builtinId="3"/>
    <cellStyle name="Millares 2" xfId="16"/>
    <cellStyle name="Millares 2 2" xfId="11"/>
    <cellStyle name="Millares 2 3" xfId="21"/>
    <cellStyle name="Millares 3" xfId="14"/>
    <cellStyle name="Moneda" xfId="8" builtinId="4"/>
    <cellStyle name="Normal" xfId="0" builtinId="0"/>
    <cellStyle name="Normal 10 3" xfId="4"/>
    <cellStyle name="Normal 10 3 2" xfId="23"/>
    <cellStyle name="Normal 19" xfId="13"/>
    <cellStyle name="Normal 2" xfId="2"/>
    <cellStyle name="Normal 2 10 2" xfId="6"/>
    <cellStyle name="Normal 2 2" xfId="9"/>
    <cellStyle name="Normal 3" xfId="10"/>
    <cellStyle name="Normal 3 2" xfId="15"/>
    <cellStyle name="Normal 3 2 2" xfId="18"/>
    <cellStyle name="Normal 4" xfId="5"/>
    <cellStyle name="Normal 5" xfId="22"/>
    <cellStyle name="Normal 5 2" xfId="7"/>
    <cellStyle name="Porcentaje 2" xfId="17"/>
    <cellStyle name="Porcentaje 2 2" xfId="12"/>
    <cellStyle name="Porcentaje 2 3" xfId="20"/>
  </cellStyles>
  <dxfs count="0"/>
  <tableStyles count="0" defaultTableStyle="TableStyleMedium2" defaultPivotStyle="PivotStyleLight16"/>
  <colors>
    <mruColors>
      <color rgb="FF2E75B6"/>
      <color rgb="FFE9BDFF"/>
      <color rgb="FFE0A3FF"/>
      <color rgb="FFBDD7EE"/>
      <color rgb="FF00FF00"/>
      <color rgb="FFCC99FF"/>
      <color rgb="FFFF66CC"/>
      <color rgb="FFFF33CC"/>
      <color rgb="FF9900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Base 6B1'!D6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misiones GEI 6B1'!A1"/><Relationship Id="rId2" Type="http://schemas.openxmlformats.org/officeDocument/2006/relationships/hyperlink" Target="#'Prop. y Fact. de conversi&#243;n'!C7"/><Relationship Id="rId1" Type="http://schemas.openxmlformats.org/officeDocument/2006/relationships/hyperlink" Target="#'InfoBase 6B1'!E19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InfoProc 6B1'!A1"/><Relationship Id="rId2" Type="http://schemas.openxmlformats.org/officeDocument/2006/relationships/hyperlink" Target="#'FE 6B1'!C22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42039</xdr:colOff>
      <xdr:row>19</xdr:row>
      <xdr:rowOff>158829</xdr:rowOff>
    </xdr:from>
    <xdr:ext cx="4590119" cy="3184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2 CuadroTexto"/>
            <xdr:cNvSpPr txBox="1"/>
          </xdr:nvSpPr>
          <xdr:spPr>
            <a:xfrm>
              <a:off x="3601381" y="4349829"/>
              <a:ext cx="4590119" cy="318480"/>
            </a:xfrm>
            <a:prstGeom prst="rect">
              <a:avLst/>
            </a:prstGeom>
            <a:noFill/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PE" sz="120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Emisiones</a:t>
              </a:r>
              <a:r>
                <a:rPr lang="es-PE" sz="1200" i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GEI </a:t>
              </a:r>
              <a14:m>
                <m:oMath xmlns:m="http://schemas.openxmlformats.org/officeDocument/2006/math">
                  <m:r>
                    <a:rPr lang="es-PE" sz="12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supHide m:val="on"/>
                      <m:ctrlPr>
                        <a:rPr lang="es-PE" sz="12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7"/>
                        </m:rPr>
                        <a:rPr lang="es-E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𝑎</m:t>
                      </m:r>
                    </m:sub>
                    <m:sup/>
                    <m:e>
                      <m:sSub>
                        <m:sSubPr>
                          <m:ctrlPr>
                            <a:rPr lang="es-PE" sz="12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𝑁𝑖𝑣𝑒𝑙</m:t>
                          </m:r>
                          <m:r>
                            <a:rPr lang="es-P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P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𝑑𝑒</m:t>
                          </m:r>
                          <m:r>
                            <a:rPr lang="es-P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P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𝑎𝑐𝑡𝑖𝑣𝑖𝑑𝑎𝑑</m:t>
                          </m:r>
                        </m:e>
                        <m:sub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sub>
                      </m:sSub>
                      <m:r>
                        <a:rPr lang="es-MX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×</m:t>
                      </m:r>
                      <m:sSub>
                        <m:sSubPr>
                          <m:ctrlPr>
                            <a:rPr lang="es-PE" sz="12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𝐹𝑎𝑐𝑡𝑜𝑟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𝑑𝑒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𝐸𝑚𝑖𝑠𝑖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ó</m:t>
                          </m:r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</m:e>
                        <m:sub>
                          <m:r>
                            <a:rPr lang="es-MX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sub>
                      </m:sSub>
                    </m:e>
                  </m:nary>
                </m:oMath>
              </a14:m>
              <a:endParaRPr lang="es-PE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2 CuadroTexto"/>
            <xdr:cNvSpPr txBox="1"/>
          </xdr:nvSpPr>
          <xdr:spPr>
            <a:xfrm>
              <a:off x="3601381" y="4349829"/>
              <a:ext cx="4590119" cy="318480"/>
            </a:xfrm>
            <a:prstGeom prst="rect">
              <a:avLst/>
            </a:prstGeom>
            <a:noFill/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PE" sz="120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Emisiones</a:t>
              </a:r>
              <a:r>
                <a:rPr lang="es-PE" sz="1200" i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GEI </a:t>
              </a:r>
              <a:r>
                <a:rPr lang="es-PE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=∑</a:t>
              </a:r>
              <a:r>
                <a:rPr lang="es-E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_𝑎</a:t>
              </a:r>
              <a:r>
                <a:rPr lang="es-MX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〖〖𝑁𝑖𝑣𝑒𝑙 𝑑𝑒 𝑎𝑐𝑡𝑖𝑣𝑖𝑑𝑎𝑑〗_</a:t>
              </a:r>
              <a:r>
                <a:rPr lang="es-MX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  ×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MX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𝐹𝑎𝑐𝑡𝑜𝑟 𝑑𝑒 𝐸𝑚𝑖𝑠𝑖ó𝑛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s-MX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 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lang="es-PE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14</xdr:col>
      <xdr:colOff>723908</xdr:colOff>
      <xdr:row>17</xdr:row>
      <xdr:rowOff>117793</xdr:rowOff>
    </xdr:from>
    <xdr:to>
      <xdr:col>17</xdr:col>
      <xdr:colOff>38109</xdr:colOff>
      <xdr:row>22</xdr:row>
      <xdr:rowOff>90733</xdr:rowOff>
    </xdr:to>
    <xdr:grpSp>
      <xdr:nvGrpSpPr>
        <xdr:cNvPr id="5" name="Grupo 4"/>
        <xdr:cNvGrpSpPr/>
      </xdr:nvGrpSpPr>
      <xdr:grpSpPr>
        <a:xfrm>
          <a:off x="11141250" y="3927793"/>
          <a:ext cx="1600201" cy="925440"/>
          <a:chOff x="12211050" y="4524375"/>
          <a:chExt cx="1562100" cy="904875"/>
        </a:xfrm>
      </xdr:grpSpPr>
      <xdr:sp macro="" textlink="">
        <xdr:nvSpPr>
          <xdr:cNvPr id="6" name="Disco magnético 5"/>
          <xdr:cNvSpPr/>
        </xdr:nvSpPr>
        <xdr:spPr>
          <a:xfrm>
            <a:off x="12211050" y="4857750"/>
            <a:ext cx="1562100" cy="571500"/>
          </a:xfrm>
          <a:prstGeom prst="flowChartMagneticDisk">
            <a:avLst/>
          </a:prstGeom>
          <a:solidFill>
            <a:srgbClr val="990099"/>
          </a:solidFill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100" b="1">
                <a:solidFill>
                  <a:schemeClr val="tx1"/>
                </a:solidFill>
              </a:rPr>
              <a:t>Nivel</a:t>
            </a:r>
            <a:r>
              <a:rPr lang="es-PE" sz="1100" b="1" baseline="0">
                <a:solidFill>
                  <a:schemeClr val="tx1"/>
                </a:solidFill>
              </a:rPr>
              <a:t> 1</a:t>
            </a:r>
            <a:endParaRPr lang="es-PE" sz="1100" b="1">
              <a:solidFill>
                <a:schemeClr val="tx1"/>
              </a:solidFill>
            </a:endParaRPr>
          </a:p>
        </xdr:txBody>
      </xdr:sp>
      <xdr:sp macro="" textlink="">
        <xdr:nvSpPr>
          <xdr:cNvPr id="7" name="Disco magnético 6"/>
          <xdr:cNvSpPr/>
        </xdr:nvSpPr>
        <xdr:spPr>
          <a:xfrm>
            <a:off x="12430125" y="4524375"/>
            <a:ext cx="1116000" cy="468000"/>
          </a:xfrm>
          <a:prstGeom prst="flowChartMagneticDisk">
            <a:avLst/>
          </a:prstGeom>
          <a:solidFill>
            <a:srgbClr val="CC3399"/>
          </a:solidFill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100" b="1">
                <a:solidFill>
                  <a:schemeClr val="tx1"/>
                </a:solidFill>
              </a:rPr>
              <a:t>Nivel</a:t>
            </a:r>
            <a:r>
              <a:rPr lang="es-PE" sz="1100" b="1" baseline="0">
                <a:solidFill>
                  <a:schemeClr val="tx1"/>
                </a:solidFill>
              </a:rPr>
              <a:t> 2</a:t>
            </a:r>
            <a:endParaRPr lang="es-PE" sz="11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180975</xdr:colOff>
      <xdr:row>42</xdr:row>
      <xdr:rowOff>152400</xdr:rowOff>
    </xdr:from>
    <xdr:to>
      <xdr:col>2</xdr:col>
      <xdr:colOff>743700</xdr:colOff>
      <xdr:row>47</xdr:row>
      <xdr:rowOff>63900</xdr:rowOff>
    </xdr:to>
    <xdr:sp macro="" textlink="">
      <xdr:nvSpPr>
        <xdr:cNvPr id="9" name="4 Esquina doblada"/>
        <xdr:cNvSpPr/>
      </xdr:nvSpPr>
      <xdr:spPr>
        <a:xfrm>
          <a:off x="400050" y="8048625"/>
          <a:ext cx="1620000" cy="864000"/>
        </a:xfrm>
        <a:prstGeom prst="foldedCorner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Hojas de información base </a:t>
          </a:r>
        </a:p>
        <a:p>
          <a:pPr algn="l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GB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infoBase...</a:t>
          </a:r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4</xdr:col>
      <xdr:colOff>85723</xdr:colOff>
      <xdr:row>42</xdr:row>
      <xdr:rowOff>142876</xdr:rowOff>
    </xdr:from>
    <xdr:to>
      <xdr:col>6</xdr:col>
      <xdr:colOff>181723</xdr:colOff>
      <xdr:row>47</xdr:row>
      <xdr:rowOff>54376</xdr:rowOff>
    </xdr:to>
    <xdr:sp macro="" textlink="">
      <xdr:nvSpPr>
        <xdr:cNvPr id="10" name="9 Esquina doblada"/>
        <xdr:cNvSpPr/>
      </xdr:nvSpPr>
      <xdr:spPr>
        <a:xfrm>
          <a:off x="2886073" y="8229601"/>
          <a:ext cx="1620000" cy="864000"/>
        </a:xfrm>
        <a:prstGeom prst="foldedCorner">
          <a:avLst/>
        </a:prstGeom>
        <a:solidFill>
          <a:schemeClr val="accent1">
            <a:lumMod val="75000"/>
          </a:schemeClr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Hojas de información procesada (i</a:t>
          </a:r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nfoProc...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4</xdr:col>
      <xdr:colOff>95249</xdr:colOff>
      <xdr:row>54</xdr:row>
      <xdr:rowOff>9523</xdr:rowOff>
    </xdr:from>
    <xdr:to>
      <xdr:col>6</xdr:col>
      <xdr:colOff>191249</xdr:colOff>
      <xdr:row>58</xdr:row>
      <xdr:rowOff>111523</xdr:rowOff>
    </xdr:to>
    <xdr:sp macro="" textlink="">
      <xdr:nvSpPr>
        <xdr:cNvPr id="11" name="11 Esquina doblada"/>
        <xdr:cNvSpPr/>
      </xdr:nvSpPr>
      <xdr:spPr>
        <a:xfrm>
          <a:off x="2895599" y="10382248"/>
          <a:ext cx="1620000" cy="864000"/>
        </a:xfrm>
        <a:prstGeom prst="foldedCorner">
          <a:avLst/>
        </a:prstGeom>
        <a:solidFill>
          <a:srgbClr val="548235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Hojas de propiedades,</a:t>
          </a:r>
          <a:r>
            <a:rPr lang="en-GB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factores de conversión </a:t>
          </a:r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emisión de GEI</a:t>
          </a:r>
        </a:p>
      </xdr:txBody>
    </xdr:sp>
    <xdr:clientData/>
  </xdr:twoCellAnchor>
  <xdr:twoCellAnchor>
    <xdr:from>
      <xdr:col>8</xdr:col>
      <xdr:colOff>133350</xdr:colOff>
      <xdr:row>48</xdr:row>
      <xdr:rowOff>104776</xdr:rowOff>
    </xdr:from>
    <xdr:to>
      <xdr:col>10</xdr:col>
      <xdr:colOff>229350</xdr:colOff>
      <xdr:row>53</xdr:row>
      <xdr:rowOff>16276</xdr:rowOff>
    </xdr:to>
    <xdr:sp macro="" textlink="">
      <xdr:nvSpPr>
        <xdr:cNvPr id="12" name="12 Esquina doblada"/>
        <xdr:cNvSpPr/>
      </xdr:nvSpPr>
      <xdr:spPr>
        <a:xfrm>
          <a:off x="5981700" y="9334501"/>
          <a:ext cx="1620000" cy="864000"/>
        </a:xfrm>
        <a:prstGeom prst="foldedCorner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Hojas de cálculo de emisiones de GEI</a:t>
          </a:r>
          <a:r>
            <a:rPr lang="en-GB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(GL 1996)</a:t>
          </a:r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181723</xdr:colOff>
      <xdr:row>45</xdr:row>
      <xdr:rowOff>3376</xdr:rowOff>
    </xdr:from>
    <xdr:to>
      <xdr:col>8</xdr:col>
      <xdr:colOff>133350</xdr:colOff>
      <xdr:row>50</xdr:row>
      <xdr:rowOff>155776</xdr:rowOff>
    </xdr:to>
    <xdr:cxnSp macro="">
      <xdr:nvCxnSpPr>
        <xdr:cNvPr id="14" name="17 Conector angular"/>
        <xdr:cNvCxnSpPr>
          <a:stCxn id="10" idx="3"/>
          <a:endCxn id="12" idx="1"/>
        </xdr:cNvCxnSpPr>
      </xdr:nvCxnSpPr>
      <xdr:spPr>
        <a:xfrm>
          <a:off x="4506073" y="8661601"/>
          <a:ext cx="1475627" cy="1104900"/>
        </a:xfrm>
        <a:prstGeom prst="bentConnector3">
          <a:avLst>
            <a:gd name="adj1" fmla="val 50000"/>
          </a:avLst>
        </a:prstGeom>
        <a:ln w="19050">
          <a:solidFill>
            <a:sysClr val="windowText" lastClr="000000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191249</xdr:colOff>
      <xdr:row>50</xdr:row>
      <xdr:rowOff>155776</xdr:rowOff>
    </xdr:from>
    <xdr:to>
      <xdr:col>8</xdr:col>
      <xdr:colOff>133350</xdr:colOff>
      <xdr:row>56</xdr:row>
      <xdr:rowOff>60523</xdr:rowOff>
    </xdr:to>
    <xdr:cxnSp macro="">
      <xdr:nvCxnSpPr>
        <xdr:cNvPr id="15" name="18 Conector angular"/>
        <xdr:cNvCxnSpPr>
          <a:stCxn id="11" idx="3"/>
          <a:endCxn id="12" idx="1"/>
        </xdr:cNvCxnSpPr>
      </xdr:nvCxnSpPr>
      <xdr:spPr>
        <a:xfrm flipV="1">
          <a:off x="4515599" y="9766501"/>
          <a:ext cx="1466101" cy="1047747"/>
        </a:xfrm>
        <a:prstGeom prst="bentConnector3">
          <a:avLst>
            <a:gd name="adj1" fmla="val 50000"/>
          </a:avLst>
        </a:prstGeom>
        <a:ln w="19050">
          <a:solidFill>
            <a:sysClr val="windowText" lastClr="000000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638174</xdr:colOff>
      <xdr:row>48</xdr:row>
      <xdr:rowOff>104775</xdr:rowOff>
    </xdr:from>
    <xdr:to>
      <xdr:col>12</xdr:col>
      <xdr:colOff>734174</xdr:colOff>
      <xdr:row>53</xdr:row>
      <xdr:rowOff>16275</xdr:rowOff>
    </xdr:to>
    <xdr:sp macro="" textlink="">
      <xdr:nvSpPr>
        <xdr:cNvPr id="16" name="22 Esquina doblada"/>
        <xdr:cNvSpPr/>
      </xdr:nvSpPr>
      <xdr:spPr>
        <a:xfrm>
          <a:off x="8010524" y="9334500"/>
          <a:ext cx="1620000" cy="864000"/>
        </a:xfrm>
        <a:prstGeom prst="foldedCorner">
          <a:avLst/>
        </a:prstGeom>
        <a:solidFill>
          <a:srgbClr val="BFBFB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Hojas de resultados (GL 1996) y resúmenes</a:t>
          </a:r>
          <a:r>
            <a:rPr lang="en-GB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(para las Comunicaciones Nacionales en Perú)</a:t>
          </a:r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180975</xdr:colOff>
      <xdr:row>47</xdr:row>
      <xdr:rowOff>180974</xdr:rowOff>
    </xdr:from>
    <xdr:to>
      <xdr:col>2</xdr:col>
      <xdr:colOff>743700</xdr:colOff>
      <xdr:row>52</xdr:row>
      <xdr:rowOff>92474</xdr:rowOff>
    </xdr:to>
    <xdr:sp macro="" textlink="">
      <xdr:nvSpPr>
        <xdr:cNvPr id="17" name="24 CuadroTexto"/>
        <xdr:cNvSpPr txBox="1"/>
      </xdr:nvSpPr>
      <xdr:spPr>
        <a:xfrm>
          <a:off x="400050" y="9029699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Información original</a:t>
          </a:r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, tal cual es entregada por la fuente.</a:t>
          </a:r>
        </a:p>
      </xdr:txBody>
    </xdr:sp>
    <xdr:clientData/>
  </xdr:twoCellAnchor>
  <xdr:twoCellAnchor>
    <xdr:from>
      <xdr:col>4</xdr:col>
      <xdr:colOff>95250</xdr:colOff>
      <xdr:row>47</xdr:row>
      <xdr:rowOff>161923</xdr:rowOff>
    </xdr:from>
    <xdr:to>
      <xdr:col>6</xdr:col>
      <xdr:colOff>191250</xdr:colOff>
      <xdr:row>52</xdr:row>
      <xdr:rowOff>73423</xdr:rowOff>
    </xdr:to>
    <xdr:sp macro="" textlink="">
      <xdr:nvSpPr>
        <xdr:cNvPr id="18" name="25 CuadroTexto"/>
        <xdr:cNvSpPr txBox="1"/>
      </xdr:nvSpPr>
      <xdr:spPr>
        <a:xfrm>
          <a:off x="2895600" y="9201148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Información original </a:t>
          </a:r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procesada, para se usada en el inventario de GEI  del sector.</a:t>
          </a:r>
        </a:p>
      </xdr:txBody>
    </xdr:sp>
    <xdr:clientData/>
  </xdr:twoCellAnchor>
  <xdr:twoCellAnchor>
    <xdr:from>
      <xdr:col>4</xdr:col>
      <xdr:colOff>95250</xdr:colOff>
      <xdr:row>59</xdr:row>
      <xdr:rowOff>38101</xdr:rowOff>
    </xdr:from>
    <xdr:to>
      <xdr:col>6</xdr:col>
      <xdr:colOff>191250</xdr:colOff>
      <xdr:row>63</xdr:row>
      <xdr:rowOff>140101</xdr:rowOff>
    </xdr:to>
    <xdr:sp macro="" textlink="">
      <xdr:nvSpPr>
        <xdr:cNvPr id="19" name="27 CuadroTexto"/>
        <xdr:cNvSpPr txBox="1"/>
      </xdr:nvSpPr>
      <xdr:spPr>
        <a:xfrm>
          <a:off x="2895600" y="11363326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Datos de propiedades de datos vinculados al sector, constantes</a:t>
          </a:r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 conversión y factores de emisión por fuente.</a:t>
          </a:r>
        </a:p>
      </xdr:txBody>
    </xdr:sp>
    <xdr:clientData/>
  </xdr:twoCellAnchor>
  <xdr:twoCellAnchor>
    <xdr:from>
      <xdr:col>8</xdr:col>
      <xdr:colOff>133349</xdr:colOff>
      <xdr:row>53</xdr:row>
      <xdr:rowOff>123824</xdr:rowOff>
    </xdr:from>
    <xdr:to>
      <xdr:col>10</xdr:col>
      <xdr:colOff>229349</xdr:colOff>
      <xdr:row>58</xdr:row>
      <xdr:rowOff>35324</xdr:rowOff>
    </xdr:to>
    <xdr:sp macro="" textlink="">
      <xdr:nvSpPr>
        <xdr:cNvPr id="20" name="28 CuadroTexto"/>
        <xdr:cNvSpPr txBox="1"/>
      </xdr:nvSpPr>
      <xdr:spPr>
        <a:xfrm>
          <a:off x="5981699" y="10306049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Formatos de cálculo</a:t>
          </a:r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, según las Directrices 1996 del IPCC para inventarios nacionales de GEI (GL2006)</a:t>
          </a:r>
        </a:p>
      </xdr:txBody>
    </xdr:sp>
    <xdr:clientData/>
  </xdr:twoCellAnchor>
  <xdr:twoCellAnchor>
    <xdr:from>
      <xdr:col>10</xdr:col>
      <xdr:colOff>638175</xdr:colOff>
      <xdr:row>53</xdr:row>
      <xdr:rowOff>123825</xdr:rowOff>
    </xdr:from>
    <xdr:to>
      <xdr:col>12</xdr:col>
      <xdr:colOff>734175</xdr:colOff>
      <xdr:row>58</xdr:row>
      <xdr:rowOff>35325</xdr:rowOff>
    </xdr:to>
    <xdr:sp macro="" textlink="">
      <xdr:nvSpPr>
        <xdr:cNvPr id="21" name="29 CuadroTexto"/>
        <xdr:cNvSpPr txBox="1"/>
      </xdr:nvSpPr>
      <xdr:spPr>
        <a:xfrm>
          <a:off x="8010525" y="10306050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Presenta dos versiones:</a:t>
          </a:r>
        </a:p>
        <a:p>
          <a:pPr algn="just"/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- Hoja de resultados, según formato GL2006.</a:t>
          </a:r>
        </a:p>
        <a:p>
          <a:pPr algn="just"/>
          <a:r>
            <a:rPr lang="en-GB" sz="8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- Hojas resumen de resultados, para comunicaciones nacionales y del sector.</a:t>
          </a:r>
        </a:p>
      </xdr:txBody>
    </xdr:sp>
    <xdr:clientData/>
  </xdr:twoCellAnchor>
  <xdr:twoCellAnchor>
    <xdr:from>
      <xdr:col>1</xdr:col>
      <xdr:colOff>133350</xdr:colOff>
      <xdr:row>54</xdr:row>
      <xdr:rowOff>9524</xdr:rowOff>
    </xdr:from>
    <xdr:to>
      <xdr:col>2</xdr:col>
      <xdr:colOff>696075</xdr:colOff>
      <xdr:row>58</xdr:row>
      <xdr:rowOff>111524</xdr:rowOff>
    </xdr:to>
    <xdr:sp macro="" textlink="">
      <xdr:nvSpPr>
        <xdr:cNvPr id="22" name="23 Esquina doblada"/>
        <xdr:cNvSpPr/>
      </xdr:nvSpPr>
      <xdr:spPr>
        <a:xfrm>
          <a:off x="352425" y="10382249"/>
          <a:ext cx="1620000" cy="864000"/>
        </a:xfrm>
        <a:prstGeom prst="foldedCorner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Hoja de Características</a:t>
          </a:r>
          <a:r>
            <a:rPr lang="en-GB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datos. </a:t>
          </a:r>
        </a:p>
      </xdr:txBody>
    </xdr:sp>
    <xdr:clientData/>
  </xdr:twoCellAnchor>
  <xdr:twoCellAnchor>
    <xdr:from>
      <xdr:col>1</xdr:col>
      <xdr:colOff>133349</xdr:colOff>
      <xdr:row>45</xdr:row>
      <xdr:rowOff>12900</xdr:rowOff>
    </xdr:from>
    <xdr:to>
      <xdr:col>1</xdr:col>
      <xdr:colOff>180974</xdr:colOff>
      <xdr:row>56</xdr:row>
      <xdr:rowOff>60524</xdr:rowOff>
    </xdr:to>
    <xdr:cxnSp macro="">
      <xdr:nvCxnSpPr>
        <xdr:cNvPr id="23" name="26 Conector angular"/>
        <xdr:cNvCxnSpPr>
          <a:stCxn id="22" idx="1"/>
          <a:endCxn id="9" idx="1"/>
        </xdr:cNvCxnSpPr>
      </xdr:nvCxnSpPr>
      <xdr:spPr>
        <a:xfrm rot="10800000" flipH="1">
          <a:off x="352424" y="8480625"/>
          <a:ext cx="47625" cy="2143124"/>
        </a:xfrm>
        <a:prstGeom prst="bentConnector3">
          <a:avLst>
            <a:gd name="adj1" fmla="val -480000"/>
          </a:avLst>
        </a:prstGeom>
        <a:ln w="12700">
          <a:solidFill>
            <a:sysClr val="windowText" lastClr="000000"/>
          </a:solidFill>
          <a:prstDash val="dash"/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59</xdr:row>
      <xdr:rowOff>38099</xdr:rowOff>
    </xdr:from>
    <xdr:to>
      <xdr:col>2</xdr:col>
      <xdr:colOff>696075</xdr:colOff>
      <xdr:row>63</xdr:row>
      <xdr:rowOff>140099</xdr:rowOff>
    </xdr:to>
    <xdr:sp macro="" textlink="">
      <xdr:nvSpPr>
        <xdr:cNvPr id="24" name="30 CuadroTexto"/>
        <xdr:cNvSpPr txBox="1"/>
      </xdr:nvSpPr>
      <xdr:spPr>
        <a:xfrm>
          <a:off x="352425" y="11363324"/>
          <a:ext cx="1620000" cy="8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 una hoja informativa  de los datos del sector, necesarios para el inventario de GEI.</a:t>
          </a:r>
          <a:endParaRPr lang="en-GB" sz="800" i="1" baseline="0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229350</xdr:colOff>
      <xdr:row>50</xdr:row>
      <xdr:rowOff>155775</xdr:rowOff>
    </xdr:from>
    <xdr:to>
      <xdr:col>10</xdr:col>
      <xdr:colOff>638174</xdr:colOff>
      <xdr:row>50</xdr:row>
      <xdr:rowOff>155776</xdr:rowOff>
    </xdr:to>
    <xdr:cxnSp macro="">
      <xdr:nvCxnSpPr>
        <xdr:cNvPr id="25" name="Conector recto de flecha 24"/>
        <xdr:cNvCxnSpPr>
          <a:stCxn id="12" idx="3"/>
          <a:endCxn id="16" idx="1"/>
        </xdr:cNvCxnSpPr>
      </xdr:nvCxnSpPr>
      <xdr:spPr>
        <a:xfrm flipV="1">
          <a:off x="7601700" y="9766500"/>
          <a:ext cx="408824" cy="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743700</xdr:colOff>
      <xdr:row>45</xdr:row>
      <xdr:rowOff>3376</xdr:rowOff>
    </xdr:from>
    <xdr:to>
      <xdr:col>4</xdr:col>
      <xdr:colOff>85723</xdr:colOff>
      <xdr:row>45</xdr:row>
      <xdr:rowOff>12900</xdr:rowOff>
    </xdr:to>
    <xdr:cxnSp macro="">
      <xdr:nvCxnSpPr>
        <xdr:cNvPr id="33" name="Conector recto de flecha 32"/>
        <xdr:cNvCxnSpPr>
          <a:stCxn id="9" idx="3"/>
          <a:endCxn id="10" idx="1"/>
        </xdr:cNvCxnSpPr>
      </xdr:nvCxnSpPr>
      <xdr:spPr>
        <a:xfrm flipV="1">
          <a:off x="2020050" y="8471101"/>
          <a:ext cx="866023" cy="952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18</xdr:row>
      <xdr:rowOff>47624</xdr:rowOff>
    </xdr:from>
    <xdr:to>
      <xdr:col>4</xdr:col>
      <xdr:colOff>649616</xdr:colOff>
      <xdr:row>26</xdr:row>
      <xdr:rowOff>35625</xdr:rowOff>
    </xdr:to>
    <xdr:grpSp>
      <xdr:nvGrpSpPr>
        <xdr:cNvPr id="4" name="Grupo 3"/>
        <xdr:cNvGrpSpPr/>
      </xdr:nvGrpSpPr>
      <xdr:grpSpPr>
        <a:xfrm>
          <a:off x="249154" y="4048124"/>
          <a:ext cx="3197804" cy="1512001"/>
          <a:chOff x="247650" y="4495799"/>
          <a:chExt cx="3202316" cy="1512001"/>
        </a:xfrm>
      </xdr:grpSpPr>
      <xdr:pic>
        <xdr:nvPicPr>
          <xdr:cNvPr id="13" name="Imagen 1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400298" y="4495800"/>
            <a:ext cx="1049668" cy="1512000"/>
          </a:xfrm>
          <a:prstGeom prst="rect">
            <a:avLst/>
          </a:prstGeom>
        </xdr:spPr>
      </xdr:pic>
      <xdr:grpSp>
        <xdr:nvGrpSpPr>
          <xdr:cNvPr id="3" name="Grupo 2"/>
          <xdr:cNvGrpSpPr/>
        </xdr:nvGrpSpPr>
        <xdr:grpSpPr>
          <a:xfrm>
            <a:off x="247650" y="4495799"/>
            <a:ext cx="2157347" cy="1512001"/>
            <a:chOff x="247650" y="4495799"/>
            <a:chExt cx="2157347" cy="1512001"/>
          </a:xfrm>
        </xdr:grpSpPr>
        <xdr:pic>
          <xdr:nvPicPr>
            <xdr:cNvPr id="26" name="Imagen 2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247650" y="4495800"/>
              <a:ext cx="1078624" cy="1512000"/>
            </a:xfrm>
            <a:prstGeom prst="rect">
              <a:avLst/>
            </a:prstGeom>
          </xdr:spPr>
        </xdr:pic>
        <xdr:pic>
          <xdr:nvPicPr>
            <xdr:cNvPr id="27" name="Imagen 2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1333502" y="4495799"/>
              <a:ext cx="1071495" cy="1512000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6</xdr:col>
      <xdr:colOff>210546</xdr:colOff>
      <xdr:row>10</xdr:row>
      <xdr:rowOff>40100</xdr:rowOff>
    </xdr:from>
    <xdr:to>
      <xdr:col>13</xdr:col>
      <xdr:colOff>60161</xdr:colOff>
      <xdr:row>13</xdr:row>
      <xdr:rowOff>118886</xdr:rowOff>
    </xdr:to>
    <xdr:grpSp>
      <xdr:nvGrpSpPr>
        <xdr:cNvPr id="29" name="2 Grupo"/>
        <xdr:cNvGrpSpPr/>
      </xdr:nvGrpSpPr>
      <xdr:grpSpPr>
        <a:xfrm>
          <a:off x="4531888" y="2035337"/>
          <a:ext cx="5183615" cy="1131549"/>
          <a:chOff x="2010214" y="2647915"/>
          <a:chExt cx="4908947" cy="818434"/>
        </a:xfrm>
      </xdr:grpSpPr>
      <xdr:sp macro="" textlink="">
        <xdr:nvSpPr>
          <xdr:cNvPr id="30" name="1 Cerrar llave"/>
          <xdr:cNvSpPr/>
        </xdr:nvSpPr>
        <xdr:spPr>
          <a:xfrm>
            <a:off x="2112538" y="2904744"/>
            <a:ext cx="72000" cy="311994"/>
          </a:xfrm>
          <a:prstGeom prst="rightBrace">
            <a:avLst>
              <a:gd name="adj1" fmla="val 23957"/>
              <a:gd name="adj2" fmla="val 50000"/>
            </a:avLst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31" name="5 Conector recto de flecha"/>
          <xdr:cNvCxnSpPr/>
        </xdr:nvCxnSpPr>
        <xdr:spPr>
          <a:xfrm>
            <a:off x="2010214" y="2775383"/>
            <a:ext cx="208360" cy="0"/>
          </a:xfrm>
          <a:prstGeom prst="straightConnector1">
            <a:avLst/>
          </a:prstGeom>
          <a:ln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6 CuadroTexto"/>
          <xdr:cNvSpPr txBox="1"/>
        </xdr:nvSpPr>
        <xdr:spPr>
          <a:xfrm>
            <a:off x="2185233" y="2647915"/>
            <a:ext cx="4733927" cy="33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just"/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Categoría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6A (Disposición de residuos sólidos)</a:t>
            </a:r>
            <a:r>
              <a:rPr lang="en-GB" sz="900" b="0" baseline="0"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900" baseline="0">
                <a:latin typeface="Arial" panose="020B0604020202020204" pitchFamily="34" charset="0"/>
                <a:cs typeface="Arial" panose="020B0604020202020204" pitchFamily="34" charset="0"/>
              </a:rPr>
              <a:t>EmisionEs de CH</a:t>
            </a:r>
            <a:r>
              <a:rPr lang="en-GB" sz="900" baseline="-250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  <a:r>
              <a:rPr lang="en-GB" sz="900" baseline="0">
                <a:latin typeface="Arial" panose="020B0604020202020204" pitchFamily="34" charset="0"/>
                <a:cs typeface="Arial" panose="020B0604020202020204" pitchFamily="34" charset="0"/>
              </a:rPr>
              <a:t> generadas por la descompoción anaeróbica de los residuos sólidos domésticos.</a:t>
            </a:r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4" name="7 CuadroTexto"/>
          <xdr:cNvSpPr txBox="1"/>
        </xdr:nvSpPr>
        <xdr:spPr>
          <a:xfrm>
            <a:off x="2185236" y="2932949"/>
            <a:ext cx="4733925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just"/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Categoría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6B (Tratamiento de aguas residuales)</a:t>
            </a:r>
            <a:r>
              <a:rPr lang="en-GB" sz="900" b="0" baseline="0"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900" b="0" baseline="0">
                <a:latin typeface="Arial" panose="020B0604020202020204" pitchFamily="34" charset="0"/>
                <a:cs typeface="Arial" panose="020B0604020202020204" pitchFamily="34" charset="0"/>
              </a:rPr>
              <a:t>Emisiones de CH</a:t>
            </a:r>
            <a:r>
              <a:rPr lang="en-GB" sz="900" b="0" baseline="-250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  <a:r>
              <a:rPr lang="en-GB" sz="900" b="0" baseline="0">
                <a:latin typeface="Arial" panose="020B0604020202020204" pitchFamily="34" charset="0"/>
                <a:cs typeface="Arial" panose="020B0604020202020204" pitchFamily="34" charset="0"/>
              </a:rPr>
              <a:t> generadas por el tratamiento y eliminación de agua residual doméstica e industrial; además el N</a:t>
            </a:r>
            <a:r>
              <a:rPr lang="en-GB" sz="900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en-GB" sz="900" b="0" baseline="0">
                <a:latin typeface="Arial" panose="020B0604020202020204" pitchFamily="34" charset="0"/>
                <a:cs typeface="Arial" panose="020B0604020202020204" pitchFamily="34" charset="0"/>
              </a:rPr>
              <a:t>O generado por el consumo de proteínas en la población, emitido por las excretas humanas.</a:t>
            </a:r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17</xdr:row>
      <xdr:rowOff>28575</xdr:rowOff>
    </xdr:from>
    <xdr:to>
      <xdr:col>9</xdr:col>
      <xdr:colOff>419100</xdr:colOff>
      <xdr:row>19</xdr:row>
      <xdr:rowOff>38100</xdr:rowOff>
    </xdr:to>
    <xdr:grpSp>
      <xdr:nvGrpSpPr>
        <xdr:cNvPr id="5" name="4 Grupo"/>
        <xdr:cNvGrpSpPr/>
      </xdr:nvGrpSpPr>
      <xdr:grpSpPr>
        <a:xfrm>
          <a:off x="6562725" y="2847975"/>
          <a:ext cx="3114675" cy="333375"/>
          <a:chOff x="6737985" y="2924175"/>
          <a:chExt cx="3183255" cy="344805"/>
        </a:xfrm>
      </xdr:grpSpPr>
      <xdr:sp macro="" textlink="">
        <xdr:nvSpPr>
          <xdr:cNvPr id="3" name="Pentágono 2"/>
          <xdr:cNvSpPr/>
        </xdr:nvSpPr>
        <xdr:spPr>
          <a:xfrm>
            <a:off x="6737985" y="2934027"/>
            <a:ext cx="1567291" cy="334953"/>
          </a:xfrm>
          <a:prstGeom prst="homePlate">
            <a:avLst/>
          </a:prstGeom>
          <a:solidFill>
            <a:srgbClr val="BDD7EE"/>
          </a:solidFill>
          <a:ln w="0"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infoBase 6B1</a:t>
            </a:r>
            <a:endParaRPr lang="es-PE" sz="9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heurón 3">
            <a:hlinkClick xmlns:r="http://schemas.openxmlformats.org/officeDocument/2006/relationships" r:id="rId1"/>
          </xdr:cNvPr>
          <xdr:cNvSpPr/>
        </xdr:nvSpPr>
        <xdr:spPr>
          <a:xfrm>
            <a:off x="8188459" y="2924175"/>
            <a:ext cx="1732781" cy="334953"/>
          </a:xfrm>
          <a:prstGeom prst="chevron">
            <a:avLst/>
          </a:prstGeom>
          <a:solidFill>
            <a:srgbClr val="2E75B6"/>
          </a:solidFill>
          <a:ln w="19050">
            <a:solidFill>
              <a:srgbClr val="CC99FF"/>
            </a:solidFill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infoProc 6B1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28575</xdr:rowOff>
    </xdr:from>
    <xdr:to>
      <xdr:col>13</xdr:col>
      <xdr:colOff>720639</xdr:colOff>
      <xdr:row>6</xdr:row>
      <xdr:rowOff>38100</xdr:rowOff>
    </xdr:to>
    <xdr:grpSp>
      <xdr:nvGrpSpPr>
        <xdr:cNvPr id="2" name="2 Grupo"/>
        <xdr:cNvGrpSpPr/>
      </xdr:nvGrpSpPr>
      <xdr:grpSpPr>
        <a:xfrm>
          <a:off x="6438900" y="742950"/>
          <a:ext cx="6749964" cy="333375"/>
          <a:chOff x="6619875" y="744855"/>
          <a:chExt cx="6932844" cy="344805"/>
        </a:xfrm>
      </xdr:grpSpPr>
      <xdr:grpSp>
        <xdr:nvGrpSpPr>
          <xdr:cNvPr id="3" name="1 Grupo"/>
          <xdr:cNvGrpSpPr/>
        </xdr:nvGrpSpPr>
        <xdr:grpSpPr>
          <a:xfrm>
            <a:off x="6619875" y="744855"/>
            <a:ext cx="3206115" cy="344805"/>
            <a:chOff x="6619875" y="744855"/>
            <a:chExt cx="3206115" cy="344805"/>
          </a:xfrm>
        </xdr:grpSpPr>
        <xdr:sp macro="" textlink="">
          <xdr:nvSpPr>
            <xdr:cNvPr id="6" name="Pentágono 5">
              <a:hlinkClick xmlns:r="http://schemas.openxmlformats.org/officeDocument/2006/relationships" r:id="rId1"/>
            </xdr:cNvPr>
            <xdr:cNvSpPr/>
          </xdr:nvSpPr>
          <xdr:spPr>
            <a:xfrm>
              <a:off x="6619875" y="754707"/>
              <a:ext cx="1578546" cy="334953"/>
            </a:xfrm>
            <a:prstGeom prst="homePlate">
              <a:avLst/>
            </a:prstGeom>
            <a:solidFill>
              <a:srgbClr val="BDD7EE"/>
            </a:solidFill>
            <a:ln w="0"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9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infoBase 6B1</a:t>
              </a:r>
              <a:endParaRPr lang="es-P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Cheurón 6"/>
            <xdr:cNvSpPr/>
          </xdr:nvSpPr>
          <xdr:spPr>
            <a:xfrm>
              <a:off x="8080765" y="744855"/>
              <a:ext cx="1745225" cy="334953"/>
            </a:xfrm>
            <a:prstGeom prst="chevron">
              <a:avLst/>
            </a:prstGeom>
            <a:solidFill>
              <a:srgbClr val="2E75B6"/>
            </a:solidFill>
            <a:ln w="19050">
              <a:solidFill>
                <a:srgbClr val="CC99FF"/>
              </a:solidFill>
            </a:ln>
            <a:effectLst>
              <a:outerShdw blurRad="50800" dist="38100" dir="5400000" algn="t" rotWithShape="0">
                <a:schemeClr val="accent1">
                  <a:alpha val="40000"/>
                </a:scheme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infoProc 6B1</a:t>
              </a:r>
            </a:p>
          </xdr:txBody>
        </xdr:sp>
      </xdr:grpSp>
      <xdr:sp macro="" textlink="">
        <xdr:nvSpPr>
          <xdr:cNvPr id="4" name="Cheurón 7">
            <a:hlinkClick xmlns:r="http://schemas.openxmlformats.org/officeDocument/2006/relationships" r:id="rId2"/>
          </xdr:cNvPr>
          <xdr:cNvSpPr/>
        </xdr:nvSpPr>
        <xdr:spPr>
          <a:xfrm>
            <a:off x="9707880" y="746760"/>
            <a:ext cx="2201244" cy="334953"/>
          </a:xfrm>
          <a:prstGeom prst="chevron">
            <a:avLst/>
          </a:prstGeom>
          <a:solidFill>
            <a:srgbClr val="548235"/>
          </a:solidFill>
          <a:ln>
            <a:noFill/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solidFill>
                  <a:schemeClr val="bg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Prop. y Fact. de conversión</a:t>
            </a:r>
          </a:p>
        </xdr:txBody>
      </xdr:sp>
      <xdr:sp macro="" textlink="">
        <xdr:nvSpPr>
          <xdr:cNvPr id="5" name="Cheurón 8">
            <a:hlinkClick xmlns:r="http://schemas.openxmlformats.org/officeDocument/2006/relationships" r:id="rId3"/>
          </xdr:cNvPr>
          <xdr:cNvSpPr/>
        </xdr:nvSpPr>
        <xdr:spPr>
          <a:xfrm>
            <a:off x="11811291" y="746760"/>
            <a:ext cx="1741428" cy="334953"/>
          </a:xfrm>
          <a:prstGeom prst="chevron">
            <a:avLst/>
          </a:prstGeom>
          <a:solidFill>
            <a:srgbClr val="D9D9D9"/>
          </a:solidFill>
          <a:ln>
            <a:noFill/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Emisiones GEI 6B1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22</xdr:row>
      <xdr:rowOff>28575</xdr:rowOff>
    </xdr:from>
    <xdr:to>
      <xdr:col>9</xdr:col>
      <xdr:colOff>638175</xdr:colOff>
      <xdr:row>31</xdr:row>
      <xdr:rowOff>28575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91075" y="3371850"/>
          <a:ext cx="3181350" cy="153352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</xdr:row>
      <xdr:rowOff>133351</xdr:rowOff>
    </xdr:from>
    <xdr:to>
      <xdr:col>11</xdr:col>
      <xdr:colOff>371475</xdr:colOff>
      <xdr:row>38</xdr:row>
      <xdr:rowOff>154857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33925" y="5210176"/>
          <a:ext cx="4495800" cy="1012106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</xdr:colOff>
      <xdr:row>40</xdr:row>
      <xdr:rowOff>57150</xdr:rowOff>
    </xdr:from>
    <xdr:to>
      <xdr:col>9</xdr:col>
      <xdr:colOff>333375</xdr:colOff>
      <xdr:row>55</xdr:row>
      <xdr:rowOff>50508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33924" y="6429375"/>
          <a:ext cx="2933701" cy="2422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3</xdr:row>
      <xdr:rowOff>9524</xdr:rowOff>
    </xdr:from>
    <xdr:to>
      <xdr:col>12</xdr:col>
      <xdr:colOff>190500</xdr:colOff>
      <xdr:row>42</xdr:row>
      <xdr:rowOff>96355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134100" y="657224"/>
          <a:ext cx="6572250" cy="7516331"/>
        </a:xfrm>
        <a:prstGeom prst="rect">
          <a:avLst/>
        </a:prstGeom>
      </xdr:spPr>
    </xdr:pic>
    <xdr:clientData/>
  </xdr:twoCellAnchor>
  <xdr:twoCellAnchor>
    <xdr:from>
      <xdr:col>3</xdr:col>
      <xdr:colOff>742950</xdr:colOff>
      <xdr:row>40</xdr:row>
      <xdr:rowOff>142875</xdr:rowOff>
    </xdr:from>
    <xdr:to>
      <xdr:col>4</xdr:col>
      <xdr:colOff>586950</xdr:colOff>
      <xdr:row>40</xdr:row>
      <xdr:rowOff>142875</xdr:rowOff>
    </xdr:to>
    <xdr:cxnSp macro="">
      <xdr:nvCxnSpPr>
        <xdr:cNvPr id="5" name="Conector recto 4"/>
        <xdr:cNvCxnSpPr/>
      </xdr:nvCxnSpPr>
      <xdr:spPr>
        <a:xfrm>
          <a:off x="4457700" y="7972425"/>
          <a:ext cx="7965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99</xdr:row>
      <xdr:rowOff>0</xdr:rowOff>
    </xdr:from>
    <xdr:to>
      <xdr:col>10</xdr:col>
      <xdr:colOff>276226</xdr:colOff>
      <xdr:row>104</xdr:row>
      <xdr:rowOff>142875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429250" y="19431000"/>
          <a:ext cx="4086226" cy="1143000"/>
        </a:xfrm>
        <a:prstGeom prst="rect">
          <a:avLst/>
        </a:prstGeom>
      </xdr:spPr>
    </xdr:pic>
    <xdr:clientData/>
  </xdr:twoCellAnchor>
  <xdr:twoCellAnchor>
    <xdr:from>
      <xdr:col>3</xdr:col>
      <xdr:colOff>714375</xdr:colOff>
      <xdr:row>34</xdr:row>
      <xdr:rowOff>47625</xdr:rowOff>
    </xdr:from>
    <xdr:to>
      <xdr:col>4</xdr:col>
      <xdr:colOff>304800</xdr:colOff>
      <xdr:row>34</xdr:row>
      <xdr:rowOff>47625</xdr:rowOff>
    </xdr:to>
    <xdr:cxnSp macro="">
      <xdr:nvCxnSpPr>
        <xdr:cNvPr id="7" name="Conector recto 4"/>
        <xdr:cNvCxnSpPr/>
      </xdr:nvCxnSpPr>
      <xdr:spPr>
        <a:xfrm>
          <a:off x="4429125" y="6734175"/>
          <a:ext cx="5429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65</xdr:row>
      <xdr:rowOff>142875</xdr:rowOff>
    </xdr:from>
    <xdr:to>
      <xdr:col>14</xdr:col>
      <xdr:colOff>628651</xdr:colOff>
      <xdr:row>69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306175" y="11820525"/>
          <a:ext cx="6486526" cy="962025"/>
        </a:xfrm>
        <a:prstGeom prst="rect">
          <a:avLst/>
        </a:prstGeom>
      </xdr:spPr>
    </xdr:pic>
    <xdr:clientData/>
  </xdr:twoCellAnchor>
  <xdr:twoCellAnchor>
    <xdr:from>
      <xdr:col>8</xdr:col>
      <xdr:colOff>137160</xdr:colOff>
      <xdr:row>2</xdr:row>
      <xdr:rowOff>83820</xdr:rowOff>
    </xdr:from>
    <xdr:to>
      <xdr:col>12</xdr:col>
      <xdr:colOff>438699</xdr:colOff>
      <xdr:row>6</xdr:row>
      <xdr:rowOff>4444</xdr:rowOff>
    </xdr:to>
    <xdr:grpSp>
      <xdr:nvGrpSpPr>
        <xdr:cNvPr id="3" name="2 Grupo"/>
        <xdr:cNvGrpSpPr/>
      </xdr:nvGrpSpPr>
      <xdr:grpSpPr>
        <a:xfrm>
          <a:off x="13069993" y="443653"/>
          <a:ext cx="3349539" cy="640291"/>
          <a:chOff x="12843933" y="623782"/>
          <a:chExt cx="3440979" cy="646429"/>
        </a:xfrm>
      </xdr:grpSpPr>
      <xdr:sp macro="" textlink="">
        <xdr:nvSpPr>
          <xdr:cNvPr id="4" name="Cheurón 6">
            <a:hlinkClick xmlns:r="http://schemas.openxmlformats.org/officeDocument/2006/relationships" r:id="rId2"/>
          </xdr:cNvPr>
          <xdr:cNvSpPr/>
        </xdr:nvSpPr>
        <xdr:spPr>
          <a:xfrm>
            <a:off x="12843933" y="626534"/>
            <a:ext cx="1827564" cy="321945"/>
          </a:xfrm>
          <a:prstGeom prst="chevron">
            <a:avLst/>
          </a:prstGeom>
          <a:solidFill>
            <a:srgbClr val="548235"/>
          </a:solidFill>
          <a:ln>
            <a:noFill/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solidFill>
                  <a:schemeClr val="bg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FE 6B1</a:t>
            </a:r>
          </a:p>
        </xdr:txBody>
      </xdr:sp>
      <xdr:sp macro="" textlink="">
        <xdr:nvSpPr>
          <xdr:cNvPr id="5" name="Cheurón 8">
            <a:hlinkClick xmlns:r="http://schemas.openxmlformats.org/officeDocument/2006/relationships" r:id="rId3"/>
          </xdr:cNvPr>
          <xdr:cNvSpPr/>
        </xdr:nvSpPr>
        <xdr:spPr>
          <a:xfrm>
            <a:off x="12854604" y="948266"/>
            <a:ext cx="1674195" cy="321945"/>
          </a:xfrm>
          <a:custGeom>
            <a:avLst/>
            <a:gdLst>
              <a:gd name="connsiteX0" fmla="*/ 0 w 1747219"/>
              <a:gd name="connsiteY0" fmla="*/ 0 h 321945"/>
              <a:gd name="connsiteX1" fmla="*/ 1586247 w 1747219"/>
              <a:gd name="connsiteY1" fmla="*/ 0 h 321945"/>
              <a:gd name="connsiteX2" fmla="*/ 1747219 w 1747219"/>
              <a:gd name="connsiteY2" fmla="*/ 160973 h 321945"/>
              <a:gd name="connsiteX3" fmla="*/ 1586247 w 1747219"/>
              <a:gd name="connsiteY3" fmla="*/ 321945 h 321945"/>
              <a:gd name="connsiteX4" fmla="*/ 0 w 1747219"/>
              <a:gd name="connsiteY4" fmla="*/ 321945 h 321945"/>
              <a:gd name="connsiteX5" fmla="*/ 160973 w 1747219"/>
              <a:gd name="connsiteY5" fmla="*/ 160973 h 321945"/>
              <a:gd name="connsiteX6" fmla="*/ 0 w 1747219"/>
              <a:gd name="connsiteY6" fmla="*/ 0 h 321945"/>
              <a:gd name="connsiteX0" fmla="*/ 0 w 1611753"/>
              <a:gd name="connsiteY0" fmla="*/ 0 h 321945"/>
              <a:gd name="connsiteX1" fmla="*/ 1586247 w 1611753"/>
              <a:gd name="connsiteY1" fmla="*/ 0 h 321945"/>
              <a:gd name="connsiteX2" fmla="*/ 1611753 w 1611753"/>
              <a:gd name="connsiteY2" fmla="*/ 127106 h 321945"/>
              <a:gd name="connsiteX3" fmla="*/ 1586247 w 1611753"/>
              <a:gd name="connsiteY3" fmla="*/ 321945 h 321945"/>
              <a:gd name="connsiteX4" fmla="*/ 0 w 1611753"/>
              <a:gd name="connsiteY4" fmla="*/ 321945 h 321945"/>
              <a:gd name="connsiteX5" fmla="*/ 160973 w 1611753"/>
              <a:gd name="connsiteY5" fmla="*/ 160973 h 321945"/>
              <a:gd name="connsiteX6" fmla="*/ 0 w 1611753"/>
              <a:gd name="connsiteY6" fmla="*/ 0 h 321945"/>
              <a:gd name="connsiteX0" fmla="*/ 0 w 1603287"/>
              <a:gd name="connsiteY0" fmla="*/ 0 h 321945"/>
              <a:gd name="connsiteX1" fmla="*/ 1586247 w 1603287"/>
              <a:gd name="connsiteY1" fmla="*/ 0 h 321945"/>
              <a:gd name="connsiteX2" fmla="*/ 1603287 w 1603287"/>
              <a:gd name="connsiteY2" fmla="*/ 152506 h 321945"/>
              <a:gd name="connsiteX3" fmla="*/ 1586247 w 1603287"/>
              <a:gd name="connsiteY3" fmla="*/ 321945 h 321945"/>
              <a:gd name="connsiteX4" fmla="*/ 0 w 1603287"/>
              <a:gd name="connsiteY4" fmla="*/ 321945 h 321945"/>
              <a:gd name="connsiteX5" fmla="*/ 160973 w 1603287"/>
              <a:gd name="connsiteY5" fmla="*/ 160973 h 321945"/>
              <a:gd name="connsiteX6" fmla="*/ 0 w 1603287"/>
              <a:gd name="connsiteY6" fmla="*/ 0 h 3219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603287" h="321945">
                <a:moveTo>
                  <a:pt x="0" y="0"/>
                </a:moveTo>
                <a:lnTo>
                  <a:pt x="1586247" y="0"/>
                </a:lnTo>
                <a:lnTo>
                  <a:pt x="1603287" y="152506"/>
                </a:lnTo>
                <a:lnTo>
                  <a:pt x="1586247" y="321945"/>
                </a:lnTo>
                <a:lnTo>
                  <a:pt x="0" y="321945"/>
                </a:lnTo>
                <a:lnTo>
                  <a:pt x="160973" y="160973"/>
                </a:lnTo>
                <a:lnTo>
                  <a:pt x="0" y="0"/>
                </a:lnTo>
                <a:close/>
              </a:path>
            </a:pathLst>
          </a:custGeom>
          <a:solidFill>
            <a:srgbClr val="2E75B6"/>
          </a:solidFill>
          <a:ln w="19050">
            <a:noFill/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infoProc 6B1</a:t>
            </a:r>
          </a:p>
        </xdr:txBody>
      </xdr:sp>
      <xdr:sp macro="" textlink="">
        <xdr:nvSpPr>
          <xdr:cNvPr id="6" name="Cheurón 8"/>
          <xdr:cNvSpPr/>
        </xdr:nvSpPr>
        <xdr:spPr>
          <a:xfrm>
            <a:off x="14543484" y="623782"/>
            <a:ext cx="1741428" cy="334953"/>
          </a:xfrm>
          <a:prstGeom prst="chevron">
            <a:avLst/>
          </a:prstGeom>
          <a:solidFill>
            <a:srgbClr val="D9D9D9"/>
          </a:solidFill>
          <a:ln w="19050">
            <a:solidFill>
              <a:srgbClr val="CC99FF"/>
            </a:solidFill>
          </a:ln>
          <a:effectLst>
            <a:outerShdw blurRad="50800" dist="38100" dir="5400000" algn="t" rotWithShape="0">
              <a:schemeClr val="accent1"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PE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Emisiones GEI 6B1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produce.gob.pe/images/stories/Repositorio/estadistica/anuario/anuario-estadistico-201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tpplleal.com/Pujat/file/DENSIDAD%20Y%20PESO%20ESPECIFICO.pdf" TargetMode="External"/><Relationship Id="rId1" Type="http://schemas.openxmlformats.org/officeDocument/2006/relationships/hyperlink" Target="http://www.inti.gob.ar/interlaboratorios/informes/2010/alimentos/2010_informe_final_vinos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BIBLIOGRAF&#205;A/Buenas%20Pr&#225;cticas%202000%20-%20Sector%20Desechos.pdf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AppData/Determinaci&#243;n%20de%20aporte%20de%20DQO%20en%20efluentes%20industriales.xlsx" TargetMode="External"/><Relationship Id="rId1" Type="http://schemas.openxmlformats.org/officeDocument/2006/relationships/hyperlink" Target="../../../../../RESPALDOS/Datos%20de%20Producci&#243;n%20Industrial%20A&#241;o%202010.xlsx" TargetMode="External"/><Relationship Id="rId6" Type="http://schemas.openxmlformats.org/officeDocument/2006/relationships/hyperlink" Target="../../../../../BIBLIOGRAF&#205;A/Buenas%20Pr&#225;cticas%202000%20-%20Sector%20Desechos.pdf" TargetMode="External"/><Relationship Id="rId5" Type="http://schemas.openxmlformats.org/officeDocument/2006/relationships/hyperlink" Target="../../../../../BIBLIOGRAF&#205;A/IPCC%201996%20-%20Sector%20Desechos%20-%202.pdf" TargetMode="External"/><Relationship Id="rId4" Type="http://schemas.openxmlformats.org/officeDocument/2006/relationships/hyperlink" Target="../../../../../BIBLIOGRAF&#205;A/IPCC%201996%20-%20Sector%20Desechos%20-%20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R74"/>
  <sheetViews>
    <sheetView topLeftCell="A19" zoomScale="95" zoomScaleNormal="95" workbookViewId="0">
      <selection activeCell="B4" sqref="B4"/>
    </sheetView>
  </sheetViews>
  <sheetFormatPr baseColWidth="10" defaultColWidth="11.42578125" defaultRowHeight="15" x14ac:dyDescent="0.25"/>
  <cols>
    <col min="1" max="1" width="3.28515625" style="2" customWidth="1"/>
    <col min="2" max="2" width="15.85546875" style="5" customWidth="1"/>
    <col min="3" max="16384" width="11.42578125" style="5"/>
  </cols>
  <sheetData>
    <row r="2" spans="1:18" ht="18" x14ac:dyDescent="0.25">
      <c r="A2" s="1"/>
      <c r="B2" s="166" t="s">
        <v>253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8" x14ac:dyDescent="0.25">
      <c r="A3" s="1"/>
      <c r="B3" s="166" t="s">
        <v>290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x14ac:dyDescent="0.2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A5" s="3"/>
      <c r="B5" s="165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2"/>
      <c r="N6" s="2"/>
      <c r="O6" s="2"/>
      <c r="P6" s="2"/>
      <c r="Q6" s="2"/>
      <c r="R6" s="2"/>
    </row>
    <row r="7" spans="1:18" x14ac:dyDescent="0.25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x14ac:dyDescent="0.25">
      <c r="B8" s="167" t="s">
        <v>254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2"/>
      <c r="P8" s="2"/>
      <c r="Q8" s="2"/>
      <c r="R8" s="2"/>
    </row>
    <row r="9" spans="1:18" s="41" customFormat="1" x14ac:dyDescent="0.25">
      <c r="A9" s="2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2"/>
      <c r="P9" s="2"/>
      <c r="Q9" s="2"/>
      <c r="R9" s="2"/>
    </row>
    <row r="10" spans="1:18" s="41" customFormat="1" x14ac:dyDescent="0.25">
      <c r="A10" s="2"/>
      <c r="B10" s="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"/>
      <c r="P10" s="2"/>
      <c r="Q10" s="2"/>
      <c r="R10" s="2"/>
    </row>
    <row r="11" spans="1:18" ht="53.25" customHeight="1" x14ac:dyDescent="0.25">
      <c r="B11" s="167" t="s">
        <v>255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2"/>
      <c r="P11" s="2"/>
      <c r="Q11" s="2"/>
      <c r="R11" s="2"/>
    </row>
    <row r="12" spans="1:18" s="41" customFormat="1" x14ac:dyDescent="0.25">
      <c r="A12" s="2"/>
      <c r="B12" s="42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</row>
    <row r="13" spans="1:18" s="41" customFormat="1" x14ac:dyDescent="0.25">
      <c r="A13" s="2"/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</row>
    <row r="14" spans="1:18" x14ac:dyDescent="0.25">
      <c r="B14" s="165" t="s">
        <v>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x14ac:dyDescent="0.25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5"/>
      <c r="B16" s="2" t="s">
        <v>251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5"/>
      <c r="B17" s="10" t="s">
        <v>252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5"/>
      <c r="B18" s="2" t="s">
        <v>89</v>
      </c>
      <c r="C18" s="11"/>
      <c r="D18" s="11"/>
      <c r="E18" s="11"/>
      <c r="F18" s="11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5"/>
      <c r="B19" s="2"/>
      <c r="C19" s="11"/>
      <c r="D19" s="11"/>
      <c r="E19" s="11"/>
      <c r="F19" s="12" t="s">
        <v>3</v>
      </c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5"/>
      <c r="B20" s="2"/>
      <c r="C20" s="2"/>
      <c r="D20" s="2"/>
      <c r="E20" s="4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5"/>
      <c r="B21" s="2"/>
      <c r="C21" s="2"/>
      <c r="D21" s="2"/>
      <c r="E21" s="4"/>
      <c r="F21" s="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5"/>
      <c r="B22" s="2"/>
      <c r="C22" s="2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5"/>
      <c r="B23" s="2"/>
      <c r="C23" s="2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5"/>
      <c r="B24" s="2"/>
      <c r="C24" s="2"/>
      <c r="D24" s="2"/>
      <c r="E24" s="4"/>
      <c r="F24" s="168" t="s">
        <v>4</v>
      </c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18" x14ac:dyDescent="0.25">
      <c r="A25" s="5"/>
      <c r="B25" s="2"/>
      <c r="C25" s="2"/>
      <c r="D25" s="2"/>
      <c r="E25" s="4"/>
      <c r="F25" s="169" t="s">
        <v>5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1:18" x14ac:dyDescent="0.25">
      <c r="A26" s="5"/>
      <c r="B26" s="2"/>
      <c r="C26" s="2"/>
      <c r="D26" s="2"/>
      <c r="E26" s="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</row>
    <row r="27" spans="1:18" x14ac:dyDescent="0.25">
      <c r="A27" s="5"/>
      <c r="B27" s="2"/>
      <c r="C27" s="2"/>
      <c r="D27" s="2"/>
      <c r="E27" s="4"/>
      <c r="F27" s="170" t="s">
        <v>6</v>
      </c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1:18" x14ac:dyDescent="0.25">
      <c r="A28" s="5"/>
      <c r="B28" s="2"/>
      <c r="C28" s="2"/>
      <c r="D28" s="2"/>
      <c r="E28" s="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5"/>
      <c r="B29" s="2"/>
      <c r="C29" s="2"/>
      <c r="D29" s="2"/>
      <c r="E29" s="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5"/>
      <c r="B30" s="165" t="s">
        <v>7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x14ac:dyDescent="0.25">
      <c r="A31" s="5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5"/>
      <c r="B32" t="s">
        <v>8</v>
      </c>
      <c r="C3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5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5"/>
      <c r="B34" s="118" t="s">
        <v>9</v>
      </c>
      <c r="C34" s="171" t="s">
        <v>10</v>
      </c>
      <c r="D34" s="171"/>
      <c r="E34" s="171"/>
      <c r="F34" s="171"/>
      <c r="G34" s="171"/>
      <c r="H34" s="171"/>
      <c r="I34" s="171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5"/>
      <c r="B35" s="119"/>
      <c r="C35" s="172" t="s">
        <v>11</v>
      </c>
      <c r="D35" s="172"/>
      <c r="E35" s="172"/>
      <c r="F35" s="172"/>
      <c r="G35" s="172"/>
      <c r="H35" s="172"/>
      <c r="I35" s="17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5"/>
      <c r="B36" s="120"/>
      <c r="C36" s="172" t="s">
        <v>12</v>
      </c>
      <c r="D36" s="172"/>
      <c r="E36" s="172"/>
      <c r="F36" s="172"/>
      <c r="G36" s="172"/>
      <c r="H36" s="172"/>
      <c r="I36" s="17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5"/>
      <c r="B37" s="121"/>
      <c r="C37" s="172" t="s">
        <v>13</v>
      </c>
      <c r="D37" s="172"/>
      <c r="E37" s="172"/>
      <c r="F37" s="172"/>
      <c r="G37" s="172"/>
      <c r="H37" s="172"/>
      <c r="I37" s="17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5"/>
      <c r="B38" s="122"/>
      <c r="C38" s="172" t="s">
        <v>14</v>
      </c>
      <c r="D38" s="172"/>
      <c r="E38" s="172"/>
      <c r="F38" s="172"/>
      <c r="G38" s="172"/>
      <c r="H38" s="172"/>
      <c r="I38" s="17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5"/>
      <c r="B39" s="123"/>
      <c r="C39" s="172" t="s">
        <v>87</v>
      </c>
      <c r="D39" s="172"/>
      <c r="E39" s="172"/>
      <c r="F39" s="172"/>
      <c r="G39" s="172"/>
      <c r="H39" s="172"/>
      <c r="I39" s="17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5"/>
      <c r="B40" s="124"/>
      <c r="C40" s="172" t="s">
        <v>88</v>
      </c>
      <c r="D40" s="172"/>
      <c r="E40" s="172"/>
      <c r="F40" s="172"/>
      <c r="G40" s="172"/>
      <c r="H40" s="172"/>
      <c r="I40" s="17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5"/>
      <c r="B42" s="5" t="s">
        <v>15</v>
      </c>
      <c r="P42" s="2"/>
      <c r="Q42" s="2"/>
      <c r="R42" s="2"/>
    </row>
    <row r="43" spans="1:18" x14ac:dyDescent="0.25">
      <c r="A43" s="5"/>
      <c r="P43" s="2"/>
      <c r="Q43" s="2"/>
      <c r="R43" s="2"/>
    </row>
    <row r="44" spans="1:18" x14ac:dyDescent="0.25">
      <c r="A44" s="5"/>
      <c r="P44" s="2"/>
      <c r="Q44" s="2"/>
      <c r="R44" s="2"/>
    </row>
    <row r="45" spans="1:18" x14ac:dyDescent="0.25">
      <c r="A45" s="5"/>
      <c r="P45" s="2"/>
      <c r="Q45" s="2"/>
      <c r="R45" s="2"/>
    </row>
    <row r="46" spans="1:18" x14ac:dyDescent="0.25">
      <c r="A46" s="5"/>
      <c r="P46" s="2"/>
      <c r="Q46" s="2"/>
      <c r="R46" s="2"/>
    </row>
    <row r="47" spans="1:18" x14ac:dyDescent="0.25">
      <c r="A47" s="5"/>
      <c r="P47" s="2"/>
      <c r="Q47" s="2"/>
      <c r="R47" s="2"/>
    </row>
    <row r="48" spans="1:18" x14ac:dyDescent="0.25">
      <c r="A48" s="5"/>
      <c r="P48" s="2"/>
      <c r="Q48" s="2"/>
      <c r="R48" s="2"/>
    </row>
    <row r="49" spans="1:18" x14ac:dyDescent="0.25">
      <c r="A49" s="5"/>
      <c r="P49" s="2"/>
      <c r="Q49" s="2"/>
      <c r="R49" s="2"/>
    </row>
    <row r="50" spans="1:18" x14ac:dyDescent="0.25">
      <c r="A50" s="5"/>
      <c r="P50" s="2"/>
      <c r="Q50" s="2"/>
      <c r="R50" s="2"/>
    </row>
    <row r="51" spans="1:18" x14ac:dyDescent="0.25">
      <c r="A51" s="5"/>
      <c r="P51" s="2"/>
      <c r="Q51" s="2"/>
      <c r="R51" s="2"/>
    </row>
    <row r="52" spans="1:18" x14ac:dyDescent="0.25">
      <c r="A52" s="5"/>
      <c r="P52" s="2"/>
      <c r="Q52" s="2"/>
      <c r="R52" s="2"/>
    </row>
    <row r="53" spans="1:18" x14ac:dyDescent="0.25">
      <c r="A53" s="5"/>
      <c r="P53" s="2"/>
      <c r="Q53" s="2"/>
      <c r="R53" s="2"/>
    </row>
    <row r="54" spans="1:18" x14ac:dyDescent="0.25">
      <c r="A54" s="5"/>
      <c r="P54" s="2"/>
      <c r="Q54" s="2"/>
      <c r="R54" s="2"/>
    </row>
    <row r="55" spans="1:18" x14ac:dyDescent="0.25">
      <c r="A55" s="5"/>
      <c r="P55" s="2"/>
      <c r="Q55" s="2"/>
      <c r="R55" s="2"/>
    </row>
    <row r="56" spans="1:18" x14ac:dyDescent="0.25">
      <c r="A56" s="5"/>
      <c r="P56" s="2"/>
      <c r="Q56" s="2"/>
      <c r="R56" s="2"/>
    </row>
    <row r="57" spans="1:18" x14ac:dyDescent="0.25">
      <c r="A57" s="5"/>
      <c r="P57" s="2"/>
      <c r="Q57" s="2"/>
      <c r="R57" s="2"/>
    </row>
    <row r="58" spans="1:18" x14ac:dyDescent="0.25">
      <c r="A58" s="5"/>
      <c r="P58" s="2"/>
      <c r="Q58" s="2"/>
      <c r="R58" s="2"/>
    </row>
    <row r="59" spans="1:18" x14ac:dyDescent="0.25">
      <c r="A59" s="5"/>
      <c r="P59" s="2"/>
      <c r="Q59" s="2"/>
      <c r="R59" s="2"/>
    </row>
    <row r="60" spans="1:18" x14ac:dyDescent="0.25">
      <c r="A60" s="5"/>
      <c r="P60" s="2"/>
      <c r="Q60" s="2"/>
      <c r="R60" s="2"/>
    </row>
    <row r="61" spans="1:18" x14ac:dyDescent="0.25">
      <c r="A61" s="5"/>
      <c r="P61" s="2"/>
      <c r="Q61" s="2"/>
      <c r="R61" s="2"/>
    </row>
    <row r="62" spans="1:18" x14ac:dyDescent="0.25">
      <c r="A62" s="5"/>
      <c r="P62" s="2"/>
      <c r="Q62" s="2"/>
      <c r="R62" s="2"/>
    </row>
    <row r="63" spans="1:18" x14ac:dyDescent="0.25">
      <c r="A63" s="5"/>
      <c r="P63" s="2"/>
      <c r="Q63" s="2"/>
      <c r="R63" s="2"/>
    </row>
    <row r="64" spans="1:18" x14ac:dyDescent="0.25">
      <c r="P64" s="2"/>
      <c r="Q64" s="2"/>
      <c r="R64" s="2"/>
    </row>
    <row r="65" spans="1:18" x14ac:dyDescent="0.25">
      <c r="A65" s="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x14ac:dyDescent="0.25">
      <c r="B66" s="165" t="s">
        <v>16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1:18" x14ac:dyDescent="0.25">
      <c r="B67" s="7"/>
      <c r="C67" s="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B68" s="2" t="s">
        <v>17</v>
      </c>
      <c r="C68" s="2" t="s">
        <v>18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5">
      <c r="B69" s="2" t="s">
        <v>19</v>
      </c>
      <c r="C69" s="2" t="s">
        <v>20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5">
      <c r="A70" s="5"/>
      <c r="B70" s="2" t="s">
        <v>21</v>
      </c>
      <c r="C70" s="8" t="s">
        <v>22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x14ac:dyDescent="0.3">
      <c r="A71" s="5"/>
      <c r="B71" s="2" t="s">
        <v>95</v>
      </c>
      <c r="C71" s="8" t="s">
        <v>23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x14ac:dyDescent="0.3">
      <c r="A72" s="5"/>
      <c r="B72" s="2" t="s">
        <v>256</v>
      </c>
      <c r="C72" s="8" t="s">
        <v>24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x14ac:dyDescent="0.3">
      <c r="A73" s="5"/>
      <c r="B73" s="2" t="s">
        <v>257</v>
      </c>
      <c r="C73" s="8" t="s">
        <v>25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5"/>
      <c r="B74" s="41" t="s">
        <v>70</v>
      </c>
      <c r="C74" s="5" t="s">
        <v>72</v>
      </c>
    </row>
  </sheetData>
  <mergeCells count="19">
    <mergeCell ref="B66:R66"/>
    <mergeCell ref="F24:R24"/>
    <mergeCell ref="F25:R26"/>
    <mergeCell ref="F27:R27"/>
    <mergeCell ref="B30:R30"/>
    <mergeCell ref="C34:I34"/>
    <mergeCell ref="C35:I35"/>
    <mergeCell ref="C36:I36"/>
    <mergeCell ref="C37:I37"/>
    <mergeCell ref="C38:I38"/>
    <mergeCell ref="C39:I39"/>
    <mergeCell ref="C40:I40"/>
    <mergeCell ref="B14:R14"/>
    <mergeCell ref="B2:R2"/>
    <mergeCell ref="B3:R3"/>
    <mergeCell ref="B5:R5"/>
    <mergeCell ref="B7:R7"/>
    <mergeCell ref="B8:N9"/>
    <mergeCell ref="B11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8CBAD"/>
  </sheetPr>
  <dimension ref="A2:P66"/>
  <sheetViews>
    <sheetView topLeftCell="A13" zoomScale="90" zoomScaleNormal="90" workbookViewId="0">
      <selection activeCell="O20" sqref="O20"/>
    </sheetView>
  </sheetViews>
  <sheetFormatPr baseColWidth="10" defaultColWidth="11.42578125" defaultRowHeight="12.75" x14ac:dyDescent="0.2"/>
  <cols>
    <col min="1" max="1" width="3.28515625" style="2" customWidth="1"/>
    <col min="2" max="2" width="7.5703125" style="17" customWidth="1"/>
    <col min="3" max="3" width="7.42578125" style="18" bestFit="1" customWidth="1"/>
    <col min="4" max="5" width="7.42578125" style="18" customWidth="1"/>
    <col min="6" max="6" width="20.28515625" style="17" bestFit="1" customWidth="1"/>
    <col min="7" max="7" width="42.140625" style="17" customWidth="1"/>
    <col min="8" max="8" width="52.85546875" style="17" customWidth="1"/>
    <col min="9" max="9" width="32.7109375" style="17" customWidth="1"/>
    <col min="10" max="10" width="18.140625" style="17" customWidth="1"/>
    <col min="11" max="11" width="26.85546875" style="17" customWidth="1"/>
    <col min="12" max="12" width="52.7109375" style="17" customWidth="1"/>
    <col min="13" max="13" width="45.7109375" style="17" customWidth="1"/>
    <col min="14" max="14" width="32" style="17" customWidth="1"/>
    <col min="15" max="15" width="37.42578125" style="17" customWidth="1"/>
    <col min="16" max="16" width="26.5703125" style="17" customWidth="1"/>
    <col min="17" max="16384" width="11.42578125" style="17"/>
  </cols>
  <sheetData>
    <row r="2" spans="1:16" ht="18" x14ac:dyDescent="0.25">
      <c r="A2" s="1"/>
      <c r="B2" s="165" t="s">
        <v>71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1.25" customHeight="1" x14ac:dyDescent="0.25">
      <c r="A3" s="1"/>
      <c r="B3" s="125" t="s">
        <v>258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2.75" customHeight="1" x14ac:dyDescent="0.25">
      <c r="A4" s="1"/>
      <c r="B4" s="125" t="s">
        <v>259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2.75" customHeight="1" x14ac:dyDescent="0.25">
      <c r="A5" s="1"/>
      <c r="B5" s="127"/>
      <c r="C5" s="126" t="s">
        <v>260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8" x14ac:dyDescent="0.25">
      <c r="A6" s="1"/>
    </row>
    <row r="7" spans="1:16" s="2" customFormat="1" ht="25.5" x14ac:dyDescent="0.2">
      <c r="B7" s="199" t="s">
        <v>261</v>
      </c>
      <c r="C7" s="200"/>
      <c r="D7" s="200"/>
      <c r="E7" s="201"/>
      <c r="F7" s="32" t="s">
        <v>27</v>
      </c>
      <c r="G7" s="32" t="s">
        <v>28</v>
      </c>
      <c r="H7" s="32" t="s">
        <v>29</v>
      </c>
      <c r="I7" s="32" t="s">
        <v>30</v>
      </c>
      <c r="J7" s="32" t="s">
        <v>31</v>
      </c>
      <c r="K7" s="32" t="s">
        <v>32</v>
      </c>
      <c r="L7" s="32" t="s">
        <v>33</v>
      </c>
      <c r="M7" s="32" t="s">
        <v>34</v>
      </c>
      <c r="N7" s="32" t="s">
        <v>35</v>
      </c>
      <c r="O7" s="32" t="s">
        <v>37</v>
      </c>
    </row>
    <row r="8" spans="1:16" s="2" customFormat="1" x14ac:dyDescent="0.2">
      <c r="B8" s="128">
        <v>6</v>
      </c>
      <c r="C8" s="129"/>
      <c r="D8" s="129"/>
      <c r="E8" s="130"/>
      <c r="F8" s="139" t="s">
        <v>234</v>
      </c>
      <c r="G8" s="132"/>
      <c r="H8" s="132"/>
      <c r="I8" s="132"/>
      <c r="J8" s="132"/>
      <c r="K8" s="132"/>
      <c r="L8" s="132"/>
      <c r="M8" s="132"/>
      <c r="N8" s="132"/>
      <c r="O8" s="132"/>
    </row>
    <row r="9" spans="1:16" s="2" customFormat="1" ht="127.5" x14ac:dyDescent="0.2">
      <c r="B9" s="142"/>
      <c r="C9" s="131" t="s">
        <v>90</v>
      </c>
      <c r="D9" s="131"/>
      <c r="E9" s="143"/>
      <c r="F9" s="133" t="s">
        <v>262</v>
      </c>
      <c r="G9" s="134" t="s">
        <v>263</v>
      </c>
      <c r="H9" s="132"/>
      <c r="I9" s="132"/>
      <c r="J9" s="132"/>
      <c r="K9" s="132"/>
      <c r="L9" s="132"/>
      <c r="M9" s="132"/>
      <c r="N9" s="132"/>
      <c r="O9" s="132"/>
    </row>
    <row r="10" spans="1:16" s="2" customFormat="1" ht="51" x14ac:dyDescent="0.2">
      <c r="B10" s="173"/>
      <c r="C10" s="184"/>
      <c r="D10" s="184" t="s">
        <v>266</v>
      </c>
      <c r="E10" s="186"/>
      <c r="F10" s="176" t="s">
        <v>264</v>
      </c>
      <c r="G10" s="197" t="s">
        <v>265</v>
      </c>
      <c r="H10" s="111" t="s">
        <v>244</v>
      </c>
      <c r="I10" s="110" t="s">
        <v>247</v>
      </c>
      <c r="J10" s="20">
        <v>1</v>
      </c>
      <c r="K10" s="111" t="s">
        <v>218</v>
      </c>
      <c r="L10" s="95" t="s">
        <v>221</v>
      </c>
      <c r="M10" s="206" t="s">
        <v>95</v>
      </c>
      <c r="N10" s="19"/>
      <c r="O10" s="20" t="s">
        <v>226</v>
      </c>
    </row>
    <row r="11" spans="1:16" s="2" customFormat="1" ht="38.25" x14ac:dyDescent="0.2">
      <c r="B11" s="174"/>
      <c r="C11" s="202"/>
      <c r="D11" s="202"/>
      <c r="E11" s="204"/>
      <c r="F11" s="177"/>
      <c r="G11" s="198"/>
      <c r="H11" s="111" t="s">
        <v>245</v>
      </c>
      <c r="I11" s="110" t="s">
        <v>247</v>
      </c>
      <c r="J11" s="20">
        <v>1</v>
      </c>
      <c r="K11" s="111" t="s">
        <v>218</v>
      </c>
      <c r="L11" s="111" t="s">
        <v>270</v>
      </c>
      <c r="M11" s="207"/>
      <c r="N11" s="19"/>
      <c r="O11" s="20" t="s">
        <v>283</v>
      </c>
    </row>
    <row r="12" spans="1:16" s="2" customFormat="1" ht="38.25" x14ac:dyDescent="0.2">
      <c r="B12" s="174"/>
      <c r="C12" s="202"/>
      <c r="D12" s="202"/>
      <c r="E12" s="204"/>
      <c r="F12" s="177"/>
      <c r="G12" s="198"/>
      <c r="H12" s="111" t="s">
        <v>267</v>
      </c>
      <c r="I12" s="110" t="s">
        <v>268</v>
      </c>
      <c r="J12" s="110">
        <v>1</v>
      </c>
      <c r="K12" s="111" t="s">
        <v>269</v>
      </c>
      <c r="L12" s="111" t="s">
        <v>270</v>
      </c>
      <c r="M12" s="207"/>
      <c r="N12" s="19"/>
      <c r="O12" s="20" t="s">
        <v>284</v>
      </c>
    </row>
    <row r="13" spans="1:16" s="2" customFormat="1" ht="76.5" x14ac:dyDescent="0.2">
      <c r="B13" s="175"/>
      <c r="C13" s="203"/>
      <c r="D13" s="203"/>
      <c r="E13" s="205"/>
      <c r="F13" s="178"/>
      <c r="G13" s="198"/>
      <c r="H13" s="111" t="s">
        <v>246</v>
      </c>
      <c r="I13" s="110" t="s">
        <v>248</v>
      </c>
      <c r="J13" s="20">
        <v>1</v>
      </c>
      <c r="K13" s="111" t="s">
        <v>249</v>
      </c>
      <c r="L13" s="113" t="s">
        <v>271</v>
      </c>
      <c r="M13" s="208"/>
      <c r="N13" s="19"/>
      <c r="O13" s="20" t="s">
        <v>285</v>
      </c>
    </row>
    <row r="14" spans="1:16" s="2" customFormat="1" ht="89.25" x14ac:dyDescent="0.2">
      <c r="B14" s="142"/>
      <c r="C14" s="131" t="s">
        <v>208</v>
      </c>
      <c r="D14" s="131"/>
      <c r="E14" s="143"/>
      <c r="F14" s="135" t="s">
        <v>105</v>
      </c>
      <c r="G14" s="115" t="s">
        <v>272</v>
      </c>
      <c r="H14" s="136"/>
      <c r="I14" s="136"/>
      <c r="J14" s="136"/>
      <c r="K14" s="136"/>
      <c r="L14" s="136"/>
      <c r="M14" s="136"/>
      <c r="N14" s="136"/>
      <c r="O14" s="136"/>
    </row>
    <row r="15" spans="1:16" ht="42" customHeight="1" x14ac:dyDescent="0.2">
      <c r="B15" s="173"/>
      <c r="C15" s="184"/>
      <c r="D15" s="184" t="s">
        <v>152</v>
      </c>
      <c r="E15" s="186"/>
      <c r="F15" s="190" t="s">
        <v>250</v>
      </c>
      <c r="G15" s="191" t="s">
        <v>274</v>
      </c>
      <c r="H15" s="49" t="s">
        <v>93</v>
      </c>
      <c r="I15" s="22" t="s">
        <v>94</v>
      </c>
      <c r="J15" s="22">
        <v>1</v>
      </c>
      <c r="K15" s="21" t="s">
        <v>216</v>
      </c>
      <c r="L15" s="194" t="s">
        <v>222</v>
      </c>
      <c r="M15" s="193" t="s">
        <v>95</v>
      </c>
      <c r="N15" s="49"/>
      <c r="O15" s="20" t="s">
        <v>225</v>
      </c>
      <c r="P15" s="2"/>
    </row>
    <row r="16" spans="1:16" ht="63.75" x14ac:dyDescent="0.2">
      <c r="B16" s="174"/>
      <c r="C16" s="202"/>
      <c r="D16" s="202"/>
      <c r="E16" s="204"/>
      <c r="F16" s="188"/>
      <c r="G16" s="192"/>
      <c r="H16" s="49" t="s">
        <v>96</v>
      </c>
      <c r="I16" s="22" t="s">
        <v>97</v>
      </c>
      <c r="J16" s="20">
        <v>1</v>
      </c>
      <c r="K16" s="94" t="s">
        <v>217</v>
      </c>
      <c r="L16" s="195"/>
      <c r="M16" s="193"/>
      <c r="N16" s="19"/>
      <c r="O16" s="20" t="s">
        <v>227</v>
      </c>
      <c r="P16" s="2"/>
    </row>
    <row r="17" spans="2:16" ht="63.75" x14ac:dyDescent="0.2">
      <c r="B17" s="175"/>
      <c r="C17" s="203"/>
      <c r="D17" s="203"/>
      <c r="E17" s="205"/>
      <c r="F17" s="189"/>
      <c r="G17" s="192"/>
      <c r="H17" s="49" t="s">
        <v>98</v>
      </c>
      <c r="I17" s="22" t="s">
        <v>99</v>
      </c>
      <c r="J17" s="20">
        <v>1</v>
      </c>
      <c r="K17" s="94" t="s">
        <v>217</v>
      </c>
      <c r="L17" s="196"/>
      <c r="M17" s="193"/>
      <c r="N17" s="49"/>
      <c r="O17" s="20" t="s">
        <v>227</v>
      </c>
      <c r="P17" s="2"/>
    </row>
    <row r="18" spans="2:16" ht="140.25" x14ac:dyDescent="0.2">
      <c r="B18" s="142"/>
      <c r="C18" s="131"/>
      <c r="D18" s="131" t="s">
        <v>273</v>
      </c>
      <c r="E18" s="143"/>
      <c r="F18" s="138" t="s">
        <v>275</v>
      </c>
      <c r="G18" s="137" t="s">
        <v>277</v>
      </c>
      <c r="H18" s="49"/>
      <c r="I18" s="22"/>
      <c r="J18" s="20"/>
      <c r="K18" s="94"/>
      <c r="L18" s="114"/>
      <c r="M18" s="116"/>
      <c r="N18" s="49"/>
      <c r="O18" s="20"/>
      <c r="P18" s="2"/>
    </row>
    <row r="19" spans="2:16" ht="56.25" customHeight="1" x14ac:dyDescent="0.2">
      <c r="B19" s="173"/>
      <c r="C19" s="184"/>
      <c r="D19" s="184"/>
      <c r="E19" s="186" t="s">
        <v>278</v>
      </c>
      <c r="F19" s="212" t="s">
        <v>100</v>
      </c>
      <c r="G19" s="176" t="s">
        <v>280</v>
      </c>
      <c r="H19" s="48" t="s">
        <v>101</v>
      </c>
      <c r="I19" s="20" t="s">
        <v>102</v>
      </c>
      <c r="J19" s="20">
        <v>1</v>
      </c>
      <c r="K19" s="47" t="s">
        <v>218</v>
      </c>
      <c r="L19" s="209" t="s">
        <v>223</v>
      </c>
      <c r="M19" s="206" t="s">
        <v>95</v>
      </c>
      <c r="N19" s="49"/>
      <c r="O19" s="20" t="s">
        <v>228</v>
      </c>
      <c r="P19" s="2"/>
    </row>
    <row r="20" spans="2:16" ht="56.25" customHeight="1" x14ac:dyDescent="0.2">
      <c r="B20" s="174"/>
      <c r="C20" s="202"/>
      <c r="D20" s="202"/>
      <c r="E20" s="204"/>
      <c r="F20" s="212"/>
      <c r="G20" s="177"/>
      <c r="H20" s="48" t="s">
        <v>279</v>
      </c>
      <c r="I20" s="20" t="s">
        <v>36</v>
      </c>
      <c r="J20" s="20">
        <v>1</v>
      </c>
      <c r="K20" s="47" t="s">
        <v>151</v>
      </c>
      <c r="L20" s="210"/>
      <c r="M20" s="207"/>
      <c r="N20" s="49"/>
      <c r="O20" s="20"/>
      <c r="P20" s="2"/>
    </row>
    <row r="21" spans="2:16" ht="89.25" x14ac:dyDescent="0.2">
      <c r="B21" s="174"/>
      <c r="C21" s="202"/>
      <c r="D21" s="202"/>
      <c r="E21" s="204"/>
      <c r="F21" s="212"/>
      <c r="G21" s="177"/>
      <c r="H21" s="49" t="s">
        <v>103</v>
      </c>
      <c r="I21" s="20" t="s">
        <v>104</v>
      </c>
      <c r="J21" s="20">
        <v>1</v>
      </c>
      <c r="K21" s="95" t="s">
        <v>219</v>
      </c>
      <c r="L21" s="210"/>
      <c r="M21" s="207"/>
      <c r="N21" s="50"/>
      <c r="O21" s="20" t="s">
        <v>229</v>
      </c>
      <c r="P21" s="2"/>
    </row>
    <row r="22" spans="2:16" ht="38.25" x14ac:dyDescent="0.2">
      <c r="B22" s="175"/>
      <c r="C22" s="203"/>
      <c r="D22" s="203"/>
      <c r="E22" s="205"/>
      <c r="F22" s="212"/>
      <c r="G22" s="178"/>
      <c r="H22" s="140" t="s">
        <v>213</v>
      </c>
      <c r="I22" s="117" t="s">
        <v>281</v>
      </c>
      <c r="J22" s="117">
        <v>1</v>
      </c>
      <c r="K22" s="109" t="s">
        <v>151</v>
      </c>
      <c r="L22" s="211"/>
      <c r="M22" s="208"/>
      <c r="N22" s="29"/>
      <c r="O22" s="20" t="s">
        <v>230</v>
      </c>
      <c r="P22" s="2"/>
    </row>
    <row r="23" spans="2:16" ht="21.75" customHeight="1" x14ac:dyDescent="0.2">
      <c r="B23" s="173"/>
      <c r="C23" s="184"/>
      <c r="D23" s="184"/>
      <c r="E23" s="186" t="s">
        <v>209</v>
      </c>
      <c r="F23" s="188" t="s">
        <v>210</v>
      </c>
      <c r="G23" s="176" t="s">
        <v>282</v>
      </c>
      <c r="H23" s="49" t="s">
        <v>276</v>
      </c>
      <c r="I23" s="110" t="s">
        <v>247</v>
      </c>
      <c r="J23" s="22"/>
      <c r="K23" s="109" t="s">
        <v>218</v>
      </c>
      <c r="L23" s="181" t="s">
        <v>224</v>
      </c>
      <c r="M23" s="179" t="s">
        <v>256</v>
      </c>
      <c r="N23" s="29"/>
      <c r="O23" s="20"/>
      <c r="P23" s="2"/>
    </row>
    <row r="24" spans="2:16" ht="128.25" customHeight="1" x14ac:dyDescent="0.2">
      <c r="B24" s="183"/>
      <c r="C24" s="185"/>
      <c r="D24" s="185"/>
      <c r="E24" s="187"/>
      <c r="F24" s="189"/>
      <c r="G24" s="178"/>
      <c r="H24" s="140" t="s">
        <v>214</v>
      </c>
      <c r="I24" s="117" t="s">
        <v>215</v>
      </c>
      <c r="J24" s="117">
        <v>1</v>
      </c>
      <c r="K24" s="109" t="s">
        <v>220</v>
      </c>
      <c r="L24" s="182"/>
      <c r="M24" s="180"/>
      <c r="N24" s="29"/>
      <c r="O24" s="51" t="s">
        <v>231</v>
      </c>
      <c r="P24" s="2"/>
    </row>
    <row r="25" spans="2:16" x14ac:dyDescent="0.2">
      <c r="B25" s="2"/>
      <c r="C25" s="141"/>
      <c r="D25" s="141"/>
      <c r="E25" s="14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">
      <c r="B26" s="2"/>
      <c r="C26" s="141"/>
      <c r="D26" s="141"/>
      <c r="E26" s="1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2"/>
      <c r="C27" s="141"/>
      <c r="D27" s="141"/>
      <c r="E27" s="14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">
      <c r="B28" s="2"/>
      <c r="C28" s="141"/>
      <c r="D28" s="141"/>
      <c r="E28" s="14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2"/>
      <c r="C29" s="141"/>
      <c r="D29" s="141"/>
      <c r="E29" s="14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">
      <c r="B30" s="2"/>
      <c r="C30" s="141"/>
      <c r="D30" s="141"/>
      <c r="E30" s="1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141"/>
      <c r="D31" s="141"/>
      <c r="E31" s="14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2"/>
      <c r="C32" s="141"/>
      <c r="D32" s="141"/>
      <c r="E32" s="1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">
      <c r="B33" s="2"/>
      <c r="C33" s="141"/>
      <c r="D33" s="141"/>
      <c r="E33" s="14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141"/>
      <c r="D34" s="141"/>
      <c r="E34" s="14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">
      <c r="B35" s="2"/>
      <c r="C35" s="141"/>
      <c r="D35" s="141"/>
      <c r="E35" s="14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">
      <c r="B36" s="2"/>
      <c r="C36" s="141"/>
      <c r="D36" s="141"/>
      <c r="E36" s="14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">
      <c r="B37" s="2"/>
      <c r="C37" s="141"/>
      <c r="D37" s="141"/>
      <c r="E37" s="14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">
      <c r="B38" s="2"/>
      <c r="C38" s="141"/>
      <c r="D38" s="141"/>
      <c r="E38" s="14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">
      <c r="B39" s="2"/>
      <c r="C39" s="141"/>
      <c r="D39" s="141"/>
      <c r="E39" s="14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x14ac:dyDescent="0.2">
      <c r="B40" s="2"/>
      <c r="C40" s="141"/>
      <c r="D40" s="141"/>
      <c r="E40" s="14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x14ac:dyDescent="0.2">
      <c r="B41" s="2"/>
      <c r="C41" s="141"/>
      <c r="D41" s="141"/>
      <c r="E41" s="1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x14ac:dyDescent="0.2">
      <c r="B42" s="2"/>
      <c r="C42" s="141"/>
      <c r="D42" s="141"/>
      <c r="E42" s="1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x14ac:dyDescent="0.2">
      <c r="B43" s="2"/>
      <c r="C43" s="141"/>
      <c r="D43" s="141"/>
      <c r="E43" s="1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x14ac:dyDescent="0.2">
      <c r="B44" s="2"/>
      <c r="C44" s="141"/>
      <c r="D44" s="141"/>
      <c r="E44" s="1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x14ac:dyDescent="0.2">
      <c r="B45" s="2"/>
      <c r="C45" s="141"/>
      <c r="D45" s="141"/>
      <c r="E45" s="1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x14ac:dyDescent="0.2">
      <c r="B46" s="2"/>
      <c r="C46" s="141"/>
      <c r="D46" s="141"/>
      <c r="E46" s="1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x14ac:dyDescent="0.2">
      <c r="B47" s="2"/>
      <c r="C47" s="141"/>
      <c r="D47" s="141"/>
      <c r="E47" s="1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x14ac:dyDescent="0.2">
      <c r="B48" s="2"/>
      <c r="C48" s="141"/>
      <c r="D48" s="141"/>
      <c r="E48" s="1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x14ac:dyDescent="0.2">
      <c r="B49" s="2"/>
      <c r="C49" s="141"/>
      <c r="D49" s="141"/>
      <c r="E49" s="1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x14ac:dyDescent="0.2">
      <c r="B50" s="2"/>
      <c r="C50" s="141"/>
      <c r="D50" s="141"/>
      <c r="E50" s="1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x14ac:dyDescent="0.2">
      <c r="B51" s="2"/>
      <c r="C51" s="141"/>
      <c r="D51" s="141"/>
      <c r="E51" s="1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x14ac:dyDescent="0.2">
      <c r="B52" s="2"/>
      <c r="C52" s="141"/>
      <c r="D52" s="141"/>
      <c r="E52" s="1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x14ac:dyDescent="0.2">
      <c r="B53" s="2"/>
      <c r="C53" s="141"/>
      <c r="D53" s="141"/>
      <c r="E53" s="1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x14ac:dyDescent="0.2">
      <c r="B54" s="2"/>
      <c r="C54" s="141"/>
      <c r="D54" s="141"/>
      <c r="E54" s="1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2"/>
      <c r="C55" s="141"/>
      <c r="D55" s="141"/>
      <c r="E55" s="1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141"/>
      <c r="D56" s="141"/>
      <c r="E56" s="1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141"/>
      <c r="D57" s="141"/>
      <c r="E57" s="1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2"/>
      <c r="C58" s="141"/>
      <c r="D58" s="141"/>
      <c r="E58" s="1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65" spans="1:1" x14ac:dyDescent="0.2">
      <c r="A65" s="4"/>
    </row>
    <row r="66" spans="1:1" x14ac:dyDescent="0.2">
      <c r="A66" s="4"/>
    </row>
  </sheetData>
  <mergeCells count="33">
    <mergeCell ref="C15:C17"/>
    <mergeCell ref="C19:C22"/>
    <mergeCell ref="M19:M22"/>
    <mergeCell ref="L19:L22"/>
    <mergeCell ref="F19:F22"/>
    <mergeCell ref="E19:E22"/>
    <mergeCell ref="D19:D22"/>
    <mergeCell ref="B2:P2"/>
    <mergeCell ref="F15:F17"/>
    <mergeCell ref="G15:G17"/>
    <mergeCell ref="M15:M17"/>
    <mergeCell ref="L15:L17"/>
    <mergeCell ref="B10:B13"/>
    <mergeCell ref="F10:F13"/>
    <mergeCell ref="G10:G13"/>
    <mergeCell ref="B7:E7"/>
    <mergeCell ref="D10:D13"/>
    <mergeCell ref="C10:C13"/>
    <mergeCell ref="E10:E13"/>
    <mergeCell ref="M10:M13"/>
    <mergeCell ref="D15:D17"/>
    <mergeCell ref="E15:E17"/>
    <mergeCell ref="B15:B17"/>
    <mergeCell ref="B19:B22"/>
    <mergeCell ref="G19:G22"/>
    <mergeCell ref="G23:G24"/>
    <mergeCell ref="M23:M24"/>
    <mergeCell ref="L23:L24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BDD7EE"/>
  </sheetPr>
  <dimension ref="A2:J63"/>
  <sheetViews>
    <sheetView topLeftCell="A40" workbookViewId="0">
      <selection activeCell="G49" sqref="G49"/>
    </sheetView>
  </sheetViews>
  <sheetFormatPr baseColWidth="10" defaultColWidth="11.42578125" defaultRowHeight="12.75" x14ac:dyDescent="0.2"/>
  <cols>
    <col min="1" max="1" width="3.28515625" style="2" customWidth="1"/>
    <col min="2" max="2" width="33.7109375" style="2" customWidth="1"/>
    <col min="3" max="3" width="19.5703125" style="2" customWidth="1"/>
    <col min="4" max="9" width="13.7109375" style="2" customWidth="1"/>
    <col min="10" max="10" width="33.5703125" style="2" customWidth="1"/>
    <col min="11" max="16384" width="11.42578125" style="2"/>
  </cols>
  <sheetData>
    <row r="2" spans="2:10" ht="15.75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</row>
    <row r="4" spans="2:10" x14ac:dyDescent="0.2">
      <c r="B4" s="223" t="s">
        <v>44</v>
      </c>
      <c r="C4" s="223"/>
      <c r="D4" s="223"/>
      <c r="E4" s="223"/>
      <c r="F4" s="223"/>
      <c r="G4" s="223"/>
      <c r="H4" s="223"/>
      <c r="I4" s="223"/>
      <c r="J4" s="223"/>
    </row>
    <row r="5" spans="2:10" x14ac:dyDescent="0.2">
      <c r="B5" s="23" t="s">
        <v>26</v>
      </c>
      <c r="C5" s="218" t="s">
        <v>91</v>
      </c>
      <c r="D5" s="218"/>
      <c r="E5" s="218"/>
      <c r="F5" s="218"/>
      <c r="G5" s="218"/>
      <c r="H5" s="218"/>
      <c r="I5" s="218"/>
      <c r="J5" s="218"/>
    </row>
    <row r="6" spans="2:10" x14ac:dyDescent="0.2">
      <c r="B6" s="24" t="s">
        <v>45</v>
      </c>
      <c r="C6" s="218"/>
      <c r="D6" s="218"/>
      <c r="E6" s="218"/>
      <c r="F6" s="218"/>
      <c r="G6" s="218"/>
      <c r="H6" s="218"/>
      <c r="I6" s="218"/>
      <c r="J6" s="218"/>
    </row>
    <row r="7" spans="2:10" x14ac:dyDescent="0.2">
      <c r="B7" s="224" t="s">
        <v>46</v>
      </c>
      <c r="C7" s="25" t="s">
        <v>29</v>
      </c>
      <c r="D7" s="227" t="s">
        <v>106</v>
      </c>
      <c r="E7" s="227"/>
      <c r="F7" s="227"/>
      <c r="G7" s="227"/>
      <c r="H7" s="227"/>
      <c r="I7" s="227"/>
      <c r="J7" s="227"/>
    </row>
    <row r="8" spans="2:10" x14ac:dyDescent="0.2">
      <c r="B8" s="225"/>
      <c r="C8" s="26" t="s">
        <v>47</v>
      </c>
      <c r="D8" s="228" t="s">
        <v>107</v>
      </c>
      <c r="E8" s="228"/>
      <c r="F8" s="228"/>
      <c r="G8" s="228"/>
      <c r="H8" s="228"/>
      <c r="I8" s="228"/>
      <c r="J8" s="228"/>
    </row>
    <row r="9" spans="2:10" x14ac:dyDescent="0.2">
      <c r="B9" s="225"/>
      <c r="C9" s="27" t="s">
        <v>48</v>
      </c>
      <c r="D9" s="218" t="s">
        <v>108</v>
      </c>
      <c r="E9" s="218"/>
      <c r="F9" s="218"/>
      <c r="G9" s="218"/>
      <c r="H9" s="218"/>
      <c r="I9" s="218"/>
      <c r="J9" s="218"/>
    </row>
    <row r="10" spans="2:10" x14ac:dyDescent="0.2">
      <c r="B10" s="226"/>
      <c r="C10" s="27" t="s">
        <v>49</v>
      </c>
      <c r="D10" s="218"/>
      <c r="E10" s="218"/>
      <c r="F10" s="218"/>
      <c r="G10" s="218"/>
      <c r="H10" s="218"/>
      <c r="I10" s="218"/>
      <c r="J10" s="218"/>
    </row>
    <row r="11" spans="2:10" x14ac:dyDescent="0.2">
      <c r="B11" s="24" t="s">
        <v>50</v>
      </c>
      <c r="C11" s="40" t="s">
        <v>51</v>
      </c>
      <c r="D11" s="214">
        <v>81</v>
      </c>
      <c r="E11" s="215"/>
      <c r="F11" s="40" t="s">
        <v>52</v>
      </c>
      <c r="G11" s="216"/>
      <c r="H11" s="216"/>
      <c r="I11" s="28" t="s">
        <v>53</v>
      </c>
      <c r="J11" s="39"/>
    </row>
    <row r="12" spans="2:10" x14ac:dyDescent="0.2">
      <c r="B12" s="24" t="s">
        <v>54</v>
      </c>
      <c r="C12" s="217" t="s">
        <v>211</v>
      </c>
      <c r="D12" s="218"/>
      <c r="E12" s="218"/>
      <c r="F12" s="218"/>
      <c r="G12" s="218"/>
      <c r="H12" s="218"/>
      <c r="I12" s="218"/>
      <c r="J12" s="218"/>
    </row>
    <row r="13" spans="2:10" x14ac:dyDescent="0.2">
      <c r="B13" s="219" t="s">
        <v>55</v>
      </c>
      <c r="C13" s="221" t="s">
        <v>212</v>
      </c>
      <c r="D13" s="221"/>
      <c r="E13" s="221"/>
      <c r="F13" s="221"/>
      <c r="G13" s="221"/>
      <c r="H13" s="221"/>
      <c r="I13" s="221"/>
      <c r="J13" s="221"/>
    </row>
    <row r="14" spans="2:10" x14ac:dyDescent="0.2">
      <c r="B14" s="220"/>
      <c r="C14" s="221"/>
      <c r="D14" s="221"/>
      <c r="E14" s="221"/>
      <c r="F14" s="221"/>
      <c r="G14" s="221"/>
      <c r="H14" s="221"/>
      <c r="I14" s="221"/>
      <c r="J14" s="221"/>
    </row>
    <row r="17" spans="2:7" ht="15" x14ac:dyDescent="0.25">
      <c r="B17" s="199" t="s">
        <v>109</v>
      </c>
      <c r="C17" s="201"/>
      <c r="D17" s="46" t="s">
        <v>110</v>
      </c>
      <c r="E17" s="46">
        <v>2005</v>
      </c>
      <c r="G17" s="97" t="s">
        <v>232</v>
      </c>
    </row>
    <row r="18" spans="2:7" x14ac:dyDescent="0.2">
      <c r="B18" s="213" t="s">
        <v>111</v>
      </c>
      <c r="C18" s="213"/>
      <c r="D18" s="29"/>
      <c r="E18" s="29"/>
    </row>
    <row r="19" spans="2:7" x14ac:dyDescent="0.2">
      <c r="B19" s="213" t="s">
        <v>112</v>
      </c>
      <c r="C19" s="213"/>
      <c r="D19" s="51" t="s">
        <v>113</v>
      </c>
      <c r="E19" s="104">
        <v>498822</v>
      </c>
    </row>
    <row r="20" spans="2:7" x14ac:dyDescent="0.2">
      <c r="B20" s="213" t="s">
        <v>114</v>
      </c>
      <c r="C20" s="213"/>
      <c r="D20" s="51" t="s">
        <v>113</v>
      </c>
      <c r="E20" s="104">
        <v>153109</v>
      </c>
    </row>
    <row r="21" spans="2:7" x14ac:dyDescent="0.2">
      <c r="B21" s="213" t="s">
        <v>115</v>
      </c>
      <c r="C21" s="213"/>
      <c r="D21" s="51" t="s">
        <v>113</v>
      </c>
      <c r="E21" s="104">
        <v>55500</v>
      </c>
    </row>
    <row r="22" spans="2:7" x14ac:dyDescent="0.2">
      <c r="B22" s="213" t="s">
        <v>116</v>
      </c>
      <c r="C22" s="213"/>
      <c r="D22" s="51" t="s">
        <v>113</v>
      </c>
      <c r="E22" s="104">
        <v>1930700</v>
      </c>
    </row>
    <row r="23" spans="2:7" x14ac:dyDescent="0.2">
      <c r="B23" s="213" t="s">
        <v>117</v>
      </c>
      <c r="C23" s="213"/>
      <c r="D23" s="51" t="s">
        <v>118</v>
      </c>
      <c r="E23" s="104">
        <v>63327316.5</v>
      </c>
    </row>
    <row r="24" spans="2:7" x14ac:dyDescent="0.2">
      <c r="B24" s="213" t="s">
        <v>119</v>
      </c>
      <c r="C24" s="213"/>
      <c r="D24" s="51" t="s">
        <v>118</v>
      </c>
      <c r="E24" s="104">
        <v>6596000</v>
      </c>
    </row>
    <row r="25" spans="2:7" x14ac:dyDescent="0.2">
      <c r="B25" s="213" t="s">
        <v>120</v>
      </c>
      <c r="C25" s="213"/>
      <c r="D25" s="51" t="s">
        <v>118</v>
      </c>
      <c r="E25" s="104">
        <v>25783000</v>
      </c>
    </row>
    <row r="26" spans="2:7" x14ac:dyDescent="0.2">
      <c r="B26" s="213" t="s">
        <v>121</v>
      </c>
      <c r="C26" s="213"/>
      <c r="D26" s="51" t="s">
        <v>113</v>
      </c>
      <c r="E26" s="104">
        <v>16194</v>
      </c>
    </row>
    <row r="27" spans="2:7" x14ac:dyDescent="0.2">
      <c r="B27" s="213" t="s">
        <v>122</v>
      </c>
      <c r="C27" s="213"/>
      <c r="D27" s="51" t="s">
        <v>113</v>
      </c>
      <c r="E27" s="104">
        <v>186297</v>
      </c>
    </row>
    <row r="28" spans="2:7" x14ac:dyDescent="0.2">
      <c r="B28" s="213" t="s">
        <v>123</v>
      </c>
      <c r="C28" s="213"/>
      <c r="D28" s="51" t="s">
        <v>113</v>
      </c>
      <c r="E28" s="104">
        <v>327423</v>
      </c>
    </row>
    <row r="29" spans="2:7" x14ac:dyDescent="0.2">
      <c r="B29" s="213" t="s">
        <v>124</v>
      </c>
      <c r="C29" s="213"/>
      <c r="D29" s="51" t="s">
        <v>118</v>
      </c>
      <c r="E29" s="104">
        <v>6202457.7999999998</v>
      </c>
    </row>
    <row r="30" spans="2:7" x14ac:dyDescent="0.2">
      <c r="B30" s="213" t="s">
        <v>125</v>
      </c>
      <c r="C30" s="213"/>
      <c r="D30" s="51" t="s">
        <v>118</v>
      </c>
      <c r="E30" s="104">
        <v>51151457.399999999</v>
      </c>
    </row>
    <row r="31" spans="2:7" x14ac:dyDescent="0.2">
      <c r="B31" s="213" t="s">
        <v>126</v>
      </c>
      <c r="C31" s="213"/>
      <c r="D31" s="51" t="s">
        <v>113</v>
      </c>
      <c r="E31" s="104">
        <v>695598.3</v>
      </c>
    </row>
    <row r="32" spans="2:7" x14ac:dyDescent="0.2">
      <c r="B32" s="213"/>
      <c r="C32" s="213"/>
      <c r="D32" s="51"/>
      <c r="E32" s="104"/>
    </row>
    <row r="33" spans="2:5" x14ac:dyDescent="0.2">
      <c r="B33" s="213" t="s">
        <v>127</v>
      </c>
      <c r="C33" s="213"/>
      <c r="D33" s="51"/>
      <c r="E33" s="104"/>
    </row>
    <row r="34" spans="2:5" x14ac:dyDescent="0.2">
      <c r="B34" s="213" t="s">
        <v>128</v>
      </c>
      <c r="C34" s="213"/>
      <c r="D34" s="51" t="s">
        <v>129</v>
      </c>
      <c r="E34" s="104">
        <v>5864560</v>
      </c>
    </row>
    <row r="35" spans="2:5" x14ac:dyDescent="0.2">
      <c r="B35" s="213" t="s">
        <v>130</v>
      </c>
      <c r="C35" s="213"/>
      <c r="D35" s="51" t="s">
        <v>131</v>
      </c>
      <c r="E35" s="104">
        <v>781110.7</v>
      </c>
    </row>
    <row r="36" spans="2:5" x14ac:dyDescent="0.2">
      <c r="B36" s="213"/>
      <c r="C36" s="213"/>
      <c r="D36" s="51"/>
      <c r="E36" s="104"/>
    </row>
    <row r="37" spans="2:5" x14ac:dyDescent="0.2">
      <c r="B37" s="213" t="s">
        <v>132</v>
      </c>
      <c r="C37" s="213"/>
      <c r="D37" s="51"/>
      <c r="E37" s="104"/>
    </row>
    <row r="38" spans="2:5" x14ac:dyDescent="0.2">
      <c r="B38" s="213" t="s">
        <v>133</v>
      </c>
      <c r="C38" s="213"/>
      <c r="D38" s="51" t="s">
        <v>113</v>
      </c>
      <c r="E38" s="104">
        <v>3862.8</v>
      </c>
    </row>
    <row r="39" spans="2:5" x14ac:dyDescent="0.2">
      <c r="B39" s="213" t="s">
        <v>134</v>
      </c>
      <c r="C39" s="213"/>
      <c r="D39" s="51" t="s">
        <v>113</v>
      </c>
      <c r="E39" s="104">
        <v>48337.4</v>
      </c>
    </row>
    <row r="40" spans="2:5" x14ac:dyDescent="0.2">
      <c r="B40" s="213" t="s">
        <v>135</v>
      </c>
      <c r="C40" s="213"/>
      <c r="D40" s="51" t="s">
        <v>113</v>
      </c>
      <c r="E40" s="104">
        <v>33349.5</v>
      </c>
    </row>
    <row r="41" spans="2:5" x14ac:dyDescent="0.2">
      <c r="B41" s="213" t="s">
        <v>136</v>
      </c>
      <c r="C41" s="213"/>
      <c r="D41" s="51" t="s">
        <v>113</v>
      </c>
      <c r="E41" s="104">
        <v>5137.1000000000004</v>
      </c>
    </row>
    <row r="42" spans="2:5" x14ac:dyDescent="0.2">
      <c r="B42" s="213"/>
      <c r="C42" s="213"/>
      <c r="D42" s="51"/>
      <c r="E42" s="104"/>
    </row>
    <row r="43" spans="2:5" x14ac:dyDescent="0.2">
      <c r="B43" s="213" t="s">
        <v>137</v>
      </c>
      <c r="C43" s="213"/>
      <c r="D43" s="51"/>
      <c r="E43" s="104"/>
    </row>
    <row r="44" spans="2:5" x14ac:dyDescent="0.2">
      <c r="B44" s="213" t="s">
        <v>138</v>
      </c>
      <c r="C44" s="213"/>
      <c r="D44" s="51" t="s">
        <v>118</v>
      </c>
      <c r="E44" s="104">
        <v>13592163.4</v>
      </c>
    </row>
    <row r="45" spans="2:5" x14ac:dyDescent="0.2">
      <c r="B45" s="213" t="s">
        <v>139</v>
      </c>
      <c r="C45" s="213"/>
      <c r="D45" s="51" t="s">
        <v>113</v>
      </c>
      <c r="E45" s="104">
        <v>5079.5</v>
      </c>
    </row>
    <row r="46" spans="2:5" x14ac:dyDescent="0.2">
      <c r="B46" s="213" t="s">
        <v>140</v>
      </c>
      <c r="C46" s="213"/>
      <c r="D46" s="51" t="s">
        <v>113</v>
      </c>
      <c r="E46" s="104">
        <v>77135</v>
      </c>
    </row>
    <row r="47" spans="2:5" x14ac:dyDescent="0.2">
      <c r="B47" s="213" t="s">
        <v>141</v>
      </c>
      <c r="C47" s="213"/>
      <c r="D47" s="51" t="s">
        <v>113</v>
      </c>
      <c r="E47" s="104">
        <v>33291.699999999997</v>
      </c>
    </row>
    <row r="48" spans="2:5" x14ac:dyDescent="0.2">
      <c r="B48" s="213" t="s">
        <v>142</v>
      </c>
      <c r="C48" s="213"/>
      <c r="D48" s="51" t="s">
        <v>113</v>
      </c>
      <c r="E48" s="104">
        <v>3305.3</v>
      </c>
    </row>
    <row r="49" spans="1:5" ht="15" x14ac:dyDescent="0.25">
      <c r="B49" s="213"/>
      <c r="C49" s="213"/>
      <c r="D49" s="51"/>
      <c r="E49" s="105"/>
    </row>
    <row r="50" spans="1:5" x14ac:dyDescent="0.2">
      <c r="B50" s="213" t="s">
        <v>143</v>
      </c>
      <c r="C50" s="213"/>
      <c r="D50" s="51"/>
      <c r="E50" s="104"/>
    </row>
    <row r="51" spans="1:5" x14ac:dyDescent="0.2">
      <c r="B51" s="213" t="s">
        <v>144</v>
      </c>
      <c r="C51" s="213"/>
      <c r="D51" s="51" t="s">
        <v>118</v>
      </c>
      <c r="E51" s="106">
        <v>29808368.600000001</v>
      </c>
    </row>
    <row r="52" spans="1:5" x14ac:dyDescent="0.2">
      <c r="B52" s="213" t="s">
        <v>145</v>
      </c>
      <c r="C52" s="213"/>
      <c r="D52" s="51" t="s">
        <v>118</v>
      </c>
      <c r="E52" s="104">
        <v>1014303.7</v>
      </c>
    </row>
    <row r="53" spans="1:5" ht="15" x14ac:dyDescent="0.25">
      <c r="B53" s="213" t="s">
        <v>146</v>
      </c>
      <c r="C53" s="213"/>
      <c r="D53" s="51" t="s">
        <v>118</v>
      </c>
      <c r="E53" s="107">
        <v>36883408.600000001</v>
      </c>
    </row>
    <row r="54" spans="1:5" x14ac:dyDescent="0.2">
      <c r="B54" s="213" t="s">
        <v>147</v>
      </c>
      <c r="C54" s="213"/>
      <c r="D54" s="51" t="s">
        <v>118</v>
      </c>
      <c r="E54" s="104">
        <v>30489345.100000001</v>
      </c>
    </row>
    <row r="55" spans="1:5" x14ac:dyDescent="0.2">
      <c r="B55" s="213" t="s">
        <v>148</v>
      </c>
      <c r="C55" s="213"/>
      <c r="D55" s="51" t="s">
        <v>118</v>
      </c>
      <c r="E55" s="104">
        <v>2052589</v>
      </c>
    </row>
    <row r="56" spans="1:5" x14ac:dyDescent="0.2">
      <c r="B56" s="213" t="s">
        <v>149</v>
      </c>
      <c r="C56" s="213"/>
      <c r="D56" s="51" t="s">
        <v>118</v>
      </c>
      <c r="E56" s="104">
        <v>989719.9</v>
      </c>
    </row>
    <row r="57" spans="1:5" x14ac:dyDescent="0.2">
      <c r="B57" s="213" t="s">
        <v>150</v>
      </c>
      <c r="C57" s="213"/>
      <c r="D57" s="51" t="s">
        <v>118</v>
      </c>
      <c r="E57" s="104">
        <v>67239056.299999997</v>
      </c>
    </row>
    <row r="58" spans="1:5" x14ac:dyDescent="0.2">
      <c r="E58" s="108"/>
    </row>
    <row r="62" spans="1:5" x14ac:dyDescent="0.2">
      <c r="A62" s="4"/>
    </row>
    <row r="63" spans="1:5" x14ac:dyDescent="0.2">
      <c r="A63" s="4"/>
    </row>
  </sheetData>
  <mergeCells count="56">
    <mergeCell ref="B2:J2"/>
    <mergeCell ref="B4:J4"/>
    <mergeCell ref="C5:J5"/>
    <mergeCell ref="C6:J6"/>
    <mergeCell ref="B7:B10"/>
    <mergeCell ref="D7:J7"/>
    <mergeCell ref="D8:J8"/>
    <mergeCell ref="D9:J9"/>
    <mergeCell ref="D10:J10"/>
    <mergeCell ref="B23:C23"/>
    <mergeCell ref="D11:E11"/>
    <mergeCell ref="G11:H11"/>
    <mergeCell ref="C12:J12"/>
    <mergeCell ref="B13:B14"/>
    <mergeCell ref="C13:J13"/>
    <mergeCell ref="C14:J14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54:C54"/>
    <mergeCell ref="B55:C55"/>
    <mergeCell ref="B56:C56"/>
    <mergeCell ref="B57:C57"/>
    <mergeCell ref="B17:C1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</mergeCells>
  <hyperlinks>
    <hyperlink ref="C1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2E75B6"/>
  </sheetPr>
  <dimension ref="A2:F44"/>
  <sheetViews>
    <sheetView topLeftCell="A25" workbookViewId="0">
      <selection activeCell="D9" sqref="D9"/>
    </sheetView>
  </sheetViews>
  <sheetFormatPr baseColWidth="10" defaultColWidth="11.42578125" defaultRowHeight="12.75" x14ac:dyDescent="0.2"/>
  <cols>
    <col min="1" max="1" width="3.28515625" style="2" customWidth="1"/>
    <col min="2" max="2" width="52.7109375" style="2" bestFit="1" customWidth="1"/>
    <col min="3" max="3" width="9" style="2" customWidth="1"/>
    <col min="4" max="4" width="19.140625" style="2" bestFit="1" customWidth="1"/>
    <col min="5" max="16384" width="11.42578125" style="2"/>
  </cols>
  <sheetData>
    <row r="2" spans="2:6" ht="15.75" x14ac:dyDescent="0.25">
      <c r="B2" s="222" t="s">
        <v>153</v>
      </c>
      <c r="C2" s="222"/>
      <c r="D2" s="222"/>
    </row>
    <row r="4" spans="2:6" ht="15" x14ac:dyDescent="0.25">
      <c r="B4" s="32" t="s">
        <v>109</v>
      </c>
      <c r="C4" s="32" t="s">
        <v>110</v>
      </c>
      <c r="D4" s="32">
        <v>2012</v>
      </c>
      <c r="F4" s="97" t="s">
        <v>232</v>
      </c>
    </row>
    <row r="5" spans="2:6" x14ac:dyDescent="0.2">
      <c r="B5" s="52" t="s">
        <v>111</v>
      </c>
      <c r="C5" s="29"/>
      <c r="D5" s="29"/>
    </row>
    <row r="6" spans="2:6" x14ac:dyDescent="0.2">
      <c r="B6" s="52" t="s">
        <v>112</v>
      </c>
      <c r="C6" s="51" t="s">
        <v>154</v>
      </c>
      <c r="D6" s="53">
        <f>'InfoBase 6B1'!E19</f>
        <v>498822</v>
      </c>
    </row>
    <row r="7" spans="2:6" x14ac:dyDescent="0.2">
      <c r="B7" s="52" t="s">
        <v>114</v>
      </c>
      <c r="C7" s="51" t="s">
        <v>154</v>
      </c>
      <c r="D7" s="53">
        <f>'InfoBase 6B1'!E20</f>
        <v>153109</v>
      </c>
    </row>
    <row r="8" spans="2:6" x14ac:dyDescent="0.2">
      <c r="B8" s="52" t="s">
        <v>115</v>
      </c>
      <c r="C8" s="51" t="s">
        <v>154</v>
      </c>
      <c r="D8" s="53">
        <f>'InfoBase 6B1'!E21</f>
        <v>55500</v>
      </c>
    </row>
    <row r="9" spans="2:6" x14ac:dyDescent="0.2">
      <c r="B9" s="52" t="s">
        <v>116</v>
      </c>
      <c r="C9" s="51" t="s">
        <v>154</v>
      </c>
      <c r="D9" s="53">
        <f>'InfoBase 6B1'!E22</f>
        <v>1930700</v>
      </c>
    </row>
    <row r="10" spans="2:6" x14ac:dyDescent="0.2">
      <c r="B10" s="52" t="s">
        <v>117</v>
      </c>
      <c r="C10" s="51" t="s">
        <v>154</v>
      </c>
      <c r="D10" s="53">
        <f>'InfoBase 6B1'!E23/'Prop. y Fact. de conversión'!$C$6</f>
        <v>63327.316500000001</v>
      </c>
    </row>
    <row r="11" spans="2:6" x14ac:dyDescent="0.2">
      <c r="B11" s="52" t="s">
        <v>119</v>
      </c>
      <c r="C11" s="51" t="s">
        <v>154</v>
      </c>
      <c r="D11" s="53">
        <f>'InfoBase 6B1'!E24/'Prop. y Fact. de conversión'!$C$6</f>
        <v>6596</v>
      </c>
    </row>
    <row r="12" spans="2:6" x14ac:dyDescent="0.2">
      <c r="B12" s="52" t="s">
        <v>120</v>
      </c>
      <c r="C12" s="51" t="s">
        <v>154</v>
      </c>
      <c r="D12" s="53">
        <f>'InfoBase 6B1'!E25/'Prop. y Fact. de conversión'!$C$6</f>
        <v>25783</v>
      </c>
    </row>
    <row r="13" spans="2:6" x14ac:dyDescent="0.2">
      <c r="B13" s="52" t="s">
        <v>121</v>
      </c>
      <c r="C13" s="51" t="s">
        <v>154</v>
      </c>
      <c r="D13" s="53">
        <f>'InfoBase 6B1'!E26</f>
        <v>16194</v>
      </c>
    </row>
    <row r="14" spans="2:6" x14ac:dyDescent="0.2">
      <c r="B14" s="52" t="s">
        <v>122</v>
      </c>
      <c r="C14" s="51" t="s">
        <v>154</v>
      </c>
      <c r="D14" s="53">
        <f>'InfoBase 6B1'!E27</f>
        <v>186297</v>
      </c>
    </row>
    <row r="15" spans="2:6" x14ac:dyDescent="0.2">
      <c r="B15" s="52" t="s">
        <v>123</v>
      </c>
      <c r="C15" s="51" t="s">
        <v>154</v>
      </c>
      <c r="D15" s="53">
        <f>'InfoBase 6B1'!E28</f>
        <v>327423</v>
      </c>
    </row>
    <row r="16" spans="2:6" x14ac:dyDescent="0.2">
      <c r="B16" s="52" t="s">
        <v>124</v>
      </c>
      <c r="C16" s="51" t="s">
        <v>154</v>
      </c>
      <c r="D16" s="53">
        <f>'InfoBase 6B1'!E29/'Prop. y Fact. de conversión'!$C$6</f>
        <v>6202.4578000000001</v>
      </c>
    </row>
    <row r="17" spans="2:4" x14ac:dyDescent="0.2">
      <c r="B17" s="52" t="s">
        <v>125</v>
      </c>
      <c r="C17" s="51" t="s">
        <v>154</v>
      </c>
      <c r="D17" s="53">
        <f>'InfoBase 6B1'!E30/'Prop. y Fact. de conversión'!$C$6</f>
        <v>51151.457399999999</v>
      </c>
    </row>
    <row r="18" spans="2:4" x14ac:dyDescent="0.2">
      <c r="B18" s="52" t="s">
        <v>126</v>
      </c>
      <c r="C18" s="51" t="s">
        <v>154</v>
      </c>
      <c r="D18" s="53">
        <f>'InfoBase 6B1'!E31</f>
        <v>695598.3</v>
      </c>
    </row>
    <row r="19" spans="2:4" x14ac:dyDescent="0.2">
      <c r="B19" s="52"/>
      <c r="C19" s="51"/>
      <c r="D19" s="51"/>
    </row>
    <row r="20" spans="2:4" x14ac:dyDescent="0.2">
      <c r="B20" s="52" t="s">
        <v>127</v>
      </c>
      <c r="C20" s="51"/>
      <c r="D20" s="51"/>
    </row>
    <row r="21" spans="2:4" x14ac:dyDescent="0.2">
      <c r="B21" s="52" t="s">
        <v>128</v>
      </c>
      <c r="C21" s="51" t="s">
        <v>154</v>
      </c>
      <c r="D21" s="91">
        <f>'InfoBase 6B1'!E34*'Prop. y Fact. de conversión'!C34/'Prop. y Fact. de conversión'!$C$7</f>
        <v>5844.0340399999995</v>
      </c>
    </row>
    <row r="22" spans="2:4" x14ac:dyDescent="0.2">
      <c r="B22" s="52" t="s">
        <v>130</v>
      </c>
      <c r="C22" s="51" t="s">
        <v>154</v>
      </c>
      <c r="D22" s="91">
        <f>'InfoBase 6B1'!E35*'Prop. y Fact. de conversión'!C35/'Prop. y Fact. de conversión'!$C$7*1000</f>
        <v>788921.80699999991</v>
      </c>
    </row>
    <row r="23" spans="2:4" x14ac:dyDescent="0.2">
      <c r="B23" s="52"/>
      <c r="C23" s="51"/>
      <c r="D23" s="51"/>
    </row>
    <row r="24" spans="2:4" x14ac:dyDescent="0.2">
      <c r="B24" s="52" t="s">
        <v>132</v>
      </c>
      <c r="C24" s="51"/>
      <c r="D24" s="51"/>
    </row>
    <row r="25" spans="2:4" x14ac:dyDescent="0.2">
      <c r="B25" s="52" t="s">
        <v>133</v>
      </c>
      <c r="C25" s="51" t="s">
        <v>154</v>
      </c>
      <c r="D25" s="53">
        <f>'InfoBase 6B1'!E38</f>
        <v>3862.8</v>
      </c>
    </row>
    <row r="26" spans="2:4" x14ac:dyDescent="0.2">
      <c r="B26" s="52" t="s">
        <v>134</v>
      </c>
      <c r="C26" s="51" t="s">
        <v>154</v>
      </c>
      <c r="D26" s="53">
        <f>'InfoBase 6B1'!E39</f>
        <v>48337.4</v>
      </c>
    </row>
    <row r="27" spans="2:4" x14ac:dyDescent="0.2">
      <c r="B27" s="52" t="s">
        <v>135</v>
      </c>
      <c r="C27" s="51" t="s">
        <v>154</v>
      </c>
      <c r="D27" s="53">
        <f>'InfoBase 6B1'!E40</f>
        <v>33349.5</v>
      </c>
    </row>
    <row r="28" spans="2:4" x14ac:dyDescent="0.2">
      <c r="B28" s="52" t="s">
        <v>136</v>
      </c>
      <c r="C28" s="51" t="s">
        <v>154</v>
      </c>
      <c r="D28" s="53">
        <f>'InfoBase 6B1'!E41</f>
        <v>5137.1000000000004</v>
      </c>
    </row>
    <row r="29" spans="2:4" x14ac:dyDescent="0.2">
      <c r="B29" s="52"/>
      <c r="C29" s="51"/>
      <c r="D29" s="51"/>
    </row>
    <row r="30" spans="2:4" x14ac:dyDescent="0.2">
      <c r="B30" s="52" t="s">
        <v>137</v>
      </c>
      <c r="C30" s="51"/>
      <c r="D30" s="51"/>
    </row>
    <row r="31" spans="2:4" x14ac:dyDescent="0.2">
      <c r="B31" s="52" t="s">
        <v>138</v>
      </c>
      <c r="C31" s="51" t="s">
        <v>154</v>
      </c>
      <c r="D31" s="53">
        <f>'InfoBase 6B1'!E44/'Prop. y Fact. de conversión'!$C$6</f>
        <v>13592.163400000001</v>
      </c>
    </row>
    <row r="32" spans="2:4" x14ac:dyDescent="0.2">
      <c r="B32" s="52" t="s">
        <v>139</v>
      </c>
      <c r="C32" s="51" t="s">
        <v>154</v>
      </c>
      <c r="D32" s="53">
        <f>'InfoBase 6B1'!E45</f>
        <v>5079.5</v>
      </c>
    </row>
    <row r="33" spans="1:4" x14ac:dyDescent="0.2">
      <c r="A33" s="4"/>
      <c r="B33" s="52" t="s">
        <v>140</v>
      </c>
      <c r="C33" s="51" t="s">
        <v>154</v>
      </c>
      <c r="D33" s="53">
        <f>'InfoBase 6B1'!E46</f>
        <v>77135</v>
      </c>
    </row>
    <row r="34" spans="1:4" x14ac:dyDescent="0.2">
      <c r="A34" s="4"/>
      <c r="B34" s="52" t="s">
        <v>141</v>
      </c>
      <c r="C34" s="51" t="s">
        <v>154</v>
      </c>
      <c r="D34" s="53">
        <f>'InfoBase 6B1'!E47</f>
        <v>33291.699999999997</v>
      </c>
    </row>
    <row r="35" spans="1:4" x14ac:dyDescent="0.2">
      <c r="B35" s="52" t="s">
        <v>142</v>
      </c>
      <c r="C35" s="51" t="s">
        <v>154</v>
      </c>
      <c r="D35" s="53">
        <f>'InfoBase 6B1'!E48</f>
        <v>3305.3</v>
      </c>
    </row>
    <row r="36" spans="1:4" x14ac:dyDescent="0.2">
      <c r="B36" s="52"/>
      <c r="C36" s="51"/>
      <c r="D36" s="51"/>
    </row>
    <row r="37" spans="1:4" x14ac:dyDescent="0.2">
      <c r="B37" s="52" t="s">
        <v>143</v>
      </c>
      <c r="C37" s="51"/>
      <c r="D37" s="51"/>
    </row>
    <row r="38" spans="1:4" x14ac:dyDescent="0.2">
      <c r="B38" s="52" t="s">
        <v>144</v>
      </c>
      <c r="C38" s="51" t="s">
        <v>154</v>
      </c>
      <c r="D38" s="53">
        <f>'InfoBase 6B1'!E51/'Prop. y Fact. de conversión'!$C$6</f>
        <v>29808.368600000002</v>
      </c>
    </row>
    <row r="39" spans="1:4" x14ac:dyDescent="0.2">
      <c r="B39" s="52" t="s">
        <v>145</v>
      </c>
      <c r="C39" s="51" t="s">
        <v>154</v>
      </c>
      <c r="D39" s="53">
        <f>'InfoBase 6B1'!E52/'Prop. y Fact. de conversión'!$C$6</f>
        <v>1014.3036999999999</v>
      </c>
    </row>
    <row r="40" spans="1:4" x14ac:dyDescent="0.2">
      <c r="B40" s="52" t="s">
        <v>146</v>
      </c>
      <c r="C40" s="51" t="s">
        <v>154</v>
      </c>
      <c r="D40" s="53">
        <f>'InfoBase 6B1'!E53/'Prop. y Fact. de conversión'!$C$6</f>
        <v>36883.408600000002</v>
      </c>
    </row>
    <row r="41" spans="1:4" x14ac:dyDescent="0.2">
      <c r="B41" s="52" t="s">
        <v>147</v>
      </c>
      <c r="C41" s="51" t="s">
        <v>154</v>
      </c>
      <c r="D41" s="53">
        <f>'InfoBase 6B1'!E54/'Prop. y Fact. de conversión'!$C$6</f>
        <v>30489.345100000002</v>
      </c>
    </row>
    <row r="42" spans="1:4" x14ac:dyDescent="0.2">
      <c r="B42" s="52" t="s">
        <v>148</v>
      </c>
      <c r="C42" s="51" t="s">
        <v>154</v>
      </c>
      <c r="D42" s="53">
        <f>'InfoBase 6B1'!E55/'Prop. y Fact. de conversión'!$C$6</f>
        <v>2052.5889999999999</v>
      </c>
    </row>
    <row r="43" spans="1:4" x14ac:dyDescent="0.2">
      <c r="B43" s="52" t="s">
        <v>149</v>
      </c>
      <c r="C43" s="51" t="s">
        <v>154</v>
      </c>
      <c r="D43" s="53">
        <f>'InfoBase 6B1'!E56/'Prop. y Fact. de conversión'!$C$6</f>
        <v>989.71990000000005</v>
      </c>
    </row>
    <row r="44" spans="1:4" x14ac:dyDescent="0.2">
      <c r="B44" s="52" t="s">
        <v>150</v>
      </c>
      <c r="C44" s="51" t="s">
        <v>154</v>
      </c>
      <c r="D44" s="53">
        <f>'InfoBase 6B1'!E57/'Prop. y Fact. de conversión'!$C$6</f>
        <v>67239.056299999997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rgb="FF548235"/>
  </sheetPr>
  <dimension ref="A2:F57"/>
  <sheetViews>
    <sheetView topLeftCell="A22" workbookViewId="0">
      <selection activeCell="L27" sqref="L27"/>
    </sheetView>
  </sheetViews>
  <sheetFormatPr baseColWidth="10" defaultColWidth="11.42578125" defaultRowHeight="12.75" x14ac:dyDescent="0.2"/>
  <cols>
    <col min="1" max="1" width="3.28515625" style="2" customWidth="1"/>
    <col min="2" max="2" width="20.7109375" style="2" customWidth="1"/>
    <col min="3" max="3" width="15.140625" style="2" customWidth="1"/>
    <col min="4" max="4" width="20.140625" style="2" bestFit="1" customWidth="1"/>
    <col min="5" max="6" width="11.42578125" style="2"/>
    <col min="7" max="7" width="5" style="2" customWidth="1"/>
    <col min="8" max="16384" width="11.42578125" style="2"/>
  </cols>
  <sheetData>
    <row r="2" spans="2:4" ht="15.75" customHeight="1" x14ac:dyDescent="0.25">
      <c r="B2" s="229" t="s">
        <v>63</v>
      </c>
      <c r="C2" s="229"/>
      <c r="D2" s="229"/>
    </row>
    <row r="3" spans="2:4" ht="15.75" customHeight="1" x14ac:dyDescent="0.25">
      <c r="B3" s="45"/>
      <c r="C3" s="45"/>
      <c r="D3" s="45"/>
    </row>
    <row r="4" spans="2:4" ht="15.75" customHeight="1" x14ac:dyDescent="0.2">
      <c r="B4" s="199" t="s">
        <v>57</v>
      </c>
      <c r="C4" s="200"/>
      <c r="D4" s="201"/>
    </row>
    <row r="5" spans="2:4" ht="15.75" customHeight="1" x14ac:dyDescent="0.2">
      <c r="B5" s="30" t="s">
        <v>58</v>
      </c>
      <c r="C5" s="37">
        <v>1000</v>
      </c>
      <c r="D5" s="31" t="s">
        <v>59</v>
      </c>
    </row>
    <row r="6" spans="2:4" ht="15.75" customHeight="1" x14ac:dyDescent="0.2">
      <c r="B6" s="30" t="s">
        <v>60</v>
      </c>
      <c r="C6" s="37">
        <v>1000</v>
      </c>
      <c r="D6" s="31" t="s">
        <v>61</v>
      </c>
    </row>
    <row r="7" spans="2:4" ht="15.75" customHeight="1" x14ac:dyDescent="0.2">
      <c r="B7" s="30" t="s">
        <v>58</v>
      </c>
      <c r="C7" s="44">
        <f>C5*C6</f>
        <v>1000000</v>
      </c>
      <c r="D7" s="31" t="s">
        <v>61</v>
      </c>
    </row>
    <row r="8" spans="2:4" ht="15.75" customHeight="1" x14ac:dyDescent="0.25">
      <c r="B8" s="45"/>
      <c r="C8" s="45"/>
      <c r="D8" s="45"/>
    </row>
    <row r="9" spans="2:4" x14ac:dyDescent="0.2">
      <c r="B9" s="32" t="s">
        <v>73</v>
      </c>
      <c r="C9" s="32" t="s">
        <v>74</v>
      </c>
      <c r="D9" s="32" t="s">
        <v>75</v>
      </c>
    </row>
    <row r="10" spans="2:4" x14ac:dyDescent="0.2">
      <c r="B10" s="43" t="s">
        <v>76</v>
      </c>
      <c r="C10" s="43" t="s">
        <v>77</v>
      </c>
      <c r="D10" s="37">
        <f>10^1</f>
        <v>10</v>
      </c>
    </row>
    <row r="11" spans="2:4" x14ac:dyDescent="0.2">
      <c r="B11" s="43" t="s">
        <v>78</v>
      </c>
      <c r="C11" s="43" t="s">
        <v>79</v>
      </c>
      <c r="D11" s="37">
        <f>10^2</f>
        <v>100</v>
      </c>
    </row>
    <row r="12" spans="2:4" x14ac:dyDescent="0.2">
      <c r="B12" s="43" t="s">
        <v>80</v>
      </c>
      <c r="C12" s="43" t="s">
        <v>81</v>
      </c>
      <c r="D12" s="37">
        <f>10^3</f>
        <v>1000</v>
      </c>
    </row>
    <row r="13" spans="2:4" x14ac:dyDescent="0.2">
      <c r="B13" s="43" t="s">
        <v>82</v>
      </c>
      <c r="C13" s="43" t="s">
        <v>83</v>
      </c>
      <c r="D13" s="37">
        <f>10^6</f>
        <v>1000000</v>
      </c>
    </row>
    <row r="14" spans="2:4" x14ac:dyDescent="0.2">
      <c r="B14" s="43" t="s">
        <v>84</v>
      </c>
      <c r="C14" s="43" t="s">
        <v>64</v>
      </c>
      <c r="D14" s="37">
        <f>10^9</f>
        <v>1000000000</v>
      </c>
    </row>
    <row r="15" spans="2:4" x14ac:dyDescent="0.2">
      <c r="B15" s="43" t="s">
        <v>85</v>
      </c>
      <c r="C15" s="43" t="s">
        <v>86</v>
      </c>
      <c r="D15" s="37">
        <f>10^12</f>
        <v>1000000000000</v>
      </c>
    </row>
    <row r="16" spans="2:4" ht="12.75" customHeight="1" x14ac:dyDescent="0.2">
      <c r="B16" s="230" t="s">
        <v>62</v>
      </c>
      <c r="C16" s="230"/>
      <c r="D16" s="230"/>
    </row>
    <row r="17" spans="1:4" x14ac:dyDescent="0.2">
      <c r="B17" s="231"/>
      <c r="C17" s="231"/>
      <c r="D17" s="231"/>
    </row>
    <row r="18" spans="1:4" x14ac:dyDescent="0.2">
      <c r="B18" s="96"/>
      <c r="C18" s="96"/>
      <c r="D18" s="96"/>
    </row>
    <row r="19" spans="1:4" x14ac:dyDescent="0.2">
      <c r="B19" s="232" t="s">
        <v>240</v>
      </c>
      <c r="C19" s="232"/>
      <c r="D19" s="232"/>
    </row>
    <row r="20" spans="1:4" x14ac:dyDescent="0.2">
      <c r="B20" s="30" t="s">
        <v>241</v>
      </c>
      <c r="C20" s="99">
        <f>1/1000</f>
        <v>1E-3</v>
      </c>
      <c r="D20" s="31" t="s">
        <v>242</v>
      </c>
    </row>
    <row r="21" spans="1:4" x14ac:dyDescent="0.2">
      <c r="B21" s="100" t="s">
        <v>243</v>
      </c>
      <c r="C21" s="101"/>
      <c r="D21" s="102"/>
    </row>
    <row r="22" spans="1:4" x14ac:dyDescent="0.2">
      <c r="B22" s="100"/>
      <c r="C22" s="101"/>
      <c r="D22" s="102"/>
    </row>
    <row r="23" spans="1:4" ht="15.75" x14ac:dyDescent="0.25">
      <c r="B23" s="229" t="s">
        <v>155</v>
      </c>
      <c r="C23" s="229"/>
      <c r="D23" s="229"/>
    </row>
    <row r="25" spans="1:4" ht="15.75" x14ac:dyDescent="0.2">
      <c r="B25" s="54" t="s">
        <v>156</v>
      </c>
      <c r="C25" s="29">
        <v>50</v>
      </c>
      <c r="D25" s="29" t="s">
        <v>157</v>
      </c>
    </row>
    <row r="26" spans="1:4" x14ac:dyDescent="0.2">
      <c r="A26" s="4"/>
    </row>
    <row r="27" spans="1:4" x14ac:dyDescent="0.2">
      <c r="A27" s="4"/>
    </row>
    <row r="32" spans="1:4" ht="15.75" x14ac:dyDescent="0.25">
      <c r="B32" s="229" t="s">
        <v>158</v>
      </c>
      <c r="C32" s="229"/>
      <c r="D32" s="229"/>
    </row>
    <row r="34" spans="2:6" x14ac:dyDescent="0.2">
      <c r="B34" s="54" t="s">
        <v>159</v>
      </c>
      <c r="C34" s="29">
        <f>(996+997)/2</f>
        <v>996.5</v>
      </c>
      <c r="D34" s="29" t="s">
        <v>160</v>
      </c>
    </row>
    <row r="35" spans="2:6" ht="14.25" x14ac:dyDescent="0.2">
      <c r="B35" s="54" t="s">
        <v>161</v>
      </c>
      <c r="C35" s="29">
        <v>1010</v>
      </c>
      <c r="D35" s="29" t="s">
        <v>239</v>
      </c>
    </row>
    <row r="40" spans="2:6" x14ac:dyDescent="0.2">
      <c r="F40" s="55" t="s">
        <v>162</v>
      </c>
    </row>
    <row r="43" spans="2:6" ht="12.75" customHeight="1" x14ac:dyDescent="0.2"/>
    <row r="44" spans="2:6" ht="12.75" customHeight="1" x14ac:dyDescent="0.2"/>
    <row r="57" spans="6:6" x14ac:dyDescent="0.2">
      <c r="F57" s="55" t="s">
        <v>238</v>
      </c>
    </row>
  </sheetData>
  <mergeCells count="6">
    <mergeCell ref="B4:D4"/>
    <mergeCell ref="B2:D2"/>
    <mergeCell ref="B23:D23"/>
    <mergeCell ref="B32:D32"/>
    <mergeCell ref="B16:D17"/>
    <mergeCell ref="B19:D19"/>
  </mergeCells>
  <hyperlinks>
    <hyperlink ref="F40" r:id="rId1"/>
    <hyperlink ref="F57" r:id="rId2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548235"/>
  </sheetPr>
  <dimension ref="A2:D102"/>
  <sheetViews>
    <sheetView topLeftCell="A43" workbookViewId="0">
      <selection activeCell="F97" sqref="F97"/>
    </sheetView>
  </sheetViews>
  <sheetFormatPr baseColWidth="10" defaultColWidth="11.42578125" defaultRowHeight="15" x14ac:dyDescent="0.25"/>
  <cols>
    <col min="1" max="1" width="3.28515625" style="2" customWidth="1"/>
    <col min="2" max="2" width="37.5703125" style="5" customWidth="1"/>
    <col min="3" max="3" width="14.85546875" style="5" customWidth="1"/>
    <col min="4" max="4" width="14.28515625" style="5" bestFit="1" customWidth="1"/>
    <col min="5" max="16384" width="11.42578125" style="5"/>
  </cols>
  <sheetData>
    <row r="2" spans="1:3" ht="18" x14ac:dyDescent="0.25">
      <c r="A2" s="1"/>
      <c r="B2" s="229" t="s">
        <v>166</v>
      </c>
      <c r="C2" s="229"/>
    </row>
    <row r="3" spans="1:3" ht="18" x14ac:dyDescent="0.25">
      <c r="A3" s="1"/>
    </row>
    <row r="4" spans="1:3" ht="25.5" x14ac:dyDescent="0.25">
      <c r="B4" s="32" t="s">
        <v>111</v>
      </c>
      <c r="C4" s="32" t="s">
        <v>167</v>
      </c>
    </row>
    <row r="5" spans="1:3" x14ac:dyDescent="0.25">
      <c r="B5" s="29" t="s">
        <v>111</v>
      </c>
      <c r="C5" s="51"/>
    </row>
    <row r="6" spans="1:3" x14ac:dyDescent="0.25">
      <c r="B6" s="29" t="s">
        <v>112</v>
      </c>
      <c r="C6" s="51">
        <v>4.0999999999999996</v>
      </c>
    </row>
    <row r="7" spans="1:3" x14ac:dyDescent="0.25">
      <c r="B7" s="29" t="s">
        <v>114</v>
      </c>
      <c r="C7" s="51">
        <v>4.0999999999999996</v>
      </c>
    </row>
    <row r="8" spans="1:3" x14ac:dyDescent="0.25">
      <c r="B8" s="29" t="s">
        <v>115</v>
      </c>
      <c r="C8" s="51">
        <v>2.5</v>
      </c>
    </row>
    <row r="9" spans="1:3" x14ac:dyDescent="0.25">
      <c r="B9" s="29" t="s">
        <v>116</v>
      </c>
      <c r="C9" s="51">
        <v>2.5</v>
      </c>
    </row>
    <row r="10" spans="1:3" x14ac:dyDescent="0.25">
      <c r="B10" s="29" t="s">
        <v>117</v>
      </c>
      <c r="C10" s="51">
        <v>2</v>
      </c>
    </row>
    <row r="11" spans="1:3" x14ac:dyDescent="0.25">
      <c r="B11" s="29" t="s">
        <v>119</v>
      </c>
      <c r="C11" s="51">
        <v>5</v>
      </c>
    </row>
    <row r="12" spans="1:3" x14ac:dyDescent="0.25">
      <c r="B12" s="29" t="s">
        <v>120</v>
      </c>
      <c r="C12" s="51">
        <v>5</v>
      </c>
    </row>
    <row r="13" spans="1:3" x14ac:dyDescent="0.25">
      <c r="B13" s="29" t="s">
        <v>121</v>
      </c>
      <c r="C13" s="51">
        <v>0.85</v>
      </c>
    </row>
    <row r="14" spans="1:3" x14ac:dyDescent="0.25">
      <c r="B14" s="29" t="s">
        <v>122</v>
      </c>
      <c r="C14" s="51">
        <v>0.85</v>
      </c>
    </row>
    <row r="15" spans="1:3" x14ac:dyDescent="0.25">
      <c r="B15" s="29" t="s">
        <v>123</v>
      </c>
      <c r="C15" s="51">
        <v>2.7</v>
      </c>
    </row>
    <row r="16" spans="1:3" x14ac:dyDescent="0.25">
      <c r="B16" s="29" t="s">
        <v>124</v>
      </c>
      <c r="C16" s="51">
        <v>2.7</v>
      </c>
    </row>
    <row r="17" spans="2:3" x14ac:dyDescent="0.25">
      <c r="B17" s="29" t="s">
        <v>125</v>
      </c>
      <c r="C17" s="51">
        <v>2.7</v>
      </c>
    </row>
    <row r="18" spans="2:3" x14ac:dyDescent="0.25">
      <c r="B18" s="29" t="s">
        <v>126</v>
      </c>
      <c r="C18" s="51">
        <v>3.2</v>
      </c>
    </row>
    <row r="19" spans="2:3" x14ac:dyDescent="0.25">
      <c r="B19" s="29"/>
      <c r="C19" s="51"/>
    </row>
    <row r="20" spans="2:3" x14ac:dyDescent="0.25">
      <c r="B20" s="29" t="s">
        <v>127</v>
      </c>
      <c r="C20" s="51"/>
    </row>
    <row r="21" spans="2:3" x14ac:dyDescent="0.25">
      <c r="B21" s="29" t="s">
        <v>128</v>
      </c>
      <c r="C21" s="51">
        <v>1.5</v>
      </c>
    </row>
    <row r="22" spans="2:3" x14ac:dyDescent="0.25">
      <c r="B22" s="29" t="s">
        <v>130</v>
      </c>
      <c r="C22" s="51">
        <v>2.9</v>
      </c>
    </row>
    <row r="23" spans="2:3" x14ac:dyDescent="0.25">
      <c r="B23" s="29"/>
      <c r="C23" s="51"/>
    </row>
    <row r="24" spans="2:3" x14ac:dyDescent="0.25">
      <c r="B24" s="29" t="s">
        <v>132</v>
      </c>
      <c r="C24" s="51"/>
    </row>
    <row r="25" spans="2:3" x14ac:dyDescent="0.25">
      <c r="B25" s="29" t="s">
        <v>133</v>
      </c>
      <c r="C25" s="51">
        <v>9</v>
      </c>
    </row>
    <row r="26" spans="2:3" x14ac:dyDescent="0.25">
      <c r="B26" s="29" t="s">
        <v>134</v>
      </c>
      <c r="C26" s="51">
        <v>9</v>
      </c>
    </row>
    <row r="27" spans="2:3" x14ac:dyDescent="0.25">
      <c r="B27" s="29" t="s">
        <v>135</v>
      </c>
      <c r="C27" s="51">
        <v>9</v>
      </c>
    </row>
    <row r="28" spans="2:3" x14ac:dyDescent="0.25">
      <c r="B28" s="29" t="s">
        <v>136</v>
      </c>
      <c r="C28" s="51">
        <v>9</v>
      </c>
    </row>
    <row r="29" spans="2:3" x14ac:dyDescent="0.25">
      <c r="B29" s="29"/>
      <c r="C29" s="51"/>
    </row>
    <row r="30" spans="2:3" x14ac:dyDescent="0.25">
      <c r="B30" s="29" t="s">
        <v>137</v>
      </c>
      <c r="C30" s="51"/>
    </row>
    <row r="31" spans="2:3" x14ac:dyDescent="0.25">
      <c r="B31" s="29" t="s">
        <v>138</v>
      </c>
      <c r="C31" s="51">
        <v>0.85</v>
      </c>
    </row>
    <row r="32" spans="2:3" x14ac:dyDescent="0.25">
      <c r="B32" s="29" t="s">
        <v>139</v>
      </c>
      <c r="C32" s="51">
        <v>0.85</v>
      </c>
    </row>
    <row r="33" spans="2:3" x14ac:dyDescent="0.25">
      <c r="B33" s="29" t="s">
        <v>140</v>
      </c>
      <c r="C33" s="51">
        <v>0.85</v>
      </c>
    </row>
    <row r="34" spans="2:3" x14ac:dyDescent="0.25">
      <c r="B34" s="29" t="s">
        <v>141</v>
      </c>
      <c r="C34" s="51">
        <v>0.85</v>
      </c>
    </row>
    <row r="35" spans="2:3" x14ac:dyDescent="0.25">
      <c r="B35" s="29" t="s">
        <v>142</v>
      </c>
      <c r="C35" s="51">
        <v>0.85</v>
      </c>
    </row>
    <row r="36" spans="2:3" x14ac:dyDescent="0.25">
      <c r="B36" s="29"/>
      <c r="C36" s="51"/>
    </row>
    <row r="37" spans="2:3" x14ac:dyDescent="0.25">
      <c r="B37" s="29" t="s">
        <v>143</v>
      </c>
      <c r="C37" s="51"/>
    </row>
    <row r="38" spans="2:3" x14ac:dyDescent="0.25">
      <c r="B38" s="29" t="s">
        <v>144</v>
      </c>
      <c r="C38" s="51">
        <v>3.7</v>
      </c>
    </row>
    <row r="39" spans="2:3" x14ac:dyDescent="0.25">
      <c r="B39" s="29" t="s">
        <v>145</v>
      </c>
      <c r="C39" s="51">
        <v>3.7</v>
      </c>
    </row>
    <row r="40" spans="2:3" x14ac:dyDescent="0.25">
      <c r="B40" s="29" t="s">
        <v>146</v>
      </c>
      <c r="C40" s="51">
        <v>3.7</v>
      </c>
    </row>
    <row r="41" spans="2:3" x14ac:dyDescent="0.25">
      <c r="B41" s="29" t="s">
        <v>147</v>
      </c>
      <c r="C41" s="51">
        <v>3.7</v>
      </c>
    </row>
    <row r="42" spans="2:3" x14ac:dyDescent="0.25">
      <c r="B42" s="29" t="s">
        <v>148</v>
      </c>
      <c r="C42" s="51">
        <v>3.7</v>
      </c>
    </row>
    <row r="43" spans="2:3" x14ac:dyDescent="0.25">
      <c r="B43" s="29" t="s">
        <v>149</v>
      </c>
      <c r="C43" s="51">
        <v>3.7</v>
      </c>
    </row>
    <row r="44" spans="2:3" x14ac:dyDescent="0.25">
      <c r="B44" s="29" t="s">
        <v>150</v>
      </c>
      <c r="C44" s="51">
        <v>3.7</v>
      </c>
    </row>
    <row r="45" spans="2:3" x14ac:dyDescent="0.25">
      <c r="B45" s="2" t="s">
        <v>168</v>
      </c>
      <c r="C45" s="2"/>
    </row>
    <row r="47" spans="2:3" ht="15.75" x14ac:dyDescent="0.25">
      <c r="B47" s="229" t="s">
        <v>169</v>
      </c>
      <c r="C47" s="229"/>
    </row>
    <row r="49" spans="1:3" ht="42" customHeight="1" x14ac:dyDescent="0.25">
      <c r="B49" s="32" t="s">
        <v>111</v>
      </c>
      <c r="C49" s="32" t="s">
        <v>170</v>
      </c>
    </row>
    <row r="50" spans="1:3" x14ac:dyDescent="0.25">
      <c r="B50" s="29" t="s">
        <v>111</v>
      </c>
      <c r="C50" s="51"/>
    </row>
    <row r="51" spans="1:3" x14ac:dyDescent="0.25">
      <c r="B51" s="29" t="s">
        <v>112</v>
      </c>
      <c r="C51" s="51">
        <v>13</v>
      </c>
    </row>
    <row r="52" spans="1:3" x14ac:dyDescent="0.25">
      <c r="B52" s="29" t="s">
        <v>114</v>
      </c>
      <c r="C52" s="51">
        <v>13</v>
      </c>
    </row>
    <row r="53" spans="1:3" x14ac:dyDescent="0.25">
      <c r="B53" s="29" t="s">
        <v>115</v>
      </c>
      <c r="C53" s="51">
        <v>13</v>
      </c>
    </row>
    <row r="54" spans="1:3" x14ac:dyDescent="0.25">
      <c r="B54" s="29" t="s">
        <v>116</v>
      </c>
      <c r="C54" s="51">
        <v>13</v>
      </c>
    </row>
    <row r="55" spans="1:3" x14ac:dyDescent="0.25">
      <c r="B55" s="29" t="s">
        <v>117</v>
      </c>
      <c r="C55" s="51">
        <v>2</v>
      </c>
    </row>
    <row r="56" spans="1:3" x14ac:dyDescent="0.25">
      <c r="B56" s="29" t="s">
        <v>119</v>
      </c>
      <c r="C56" s="51">
        <v>20</v>
      </c>
    </row>
    <row r="57" spans="1:3" x14ac:dyDescent="0.25">
      <c r="B57" s="29" t="s">
        <v>120</v>
      </c>
      <c r="C57" s="51">
        <v>20</v>
      </c>
    </row>
    <row r="58" spans="1:3" x14ac:dyDescent="0.25">
      <c r="B58" s="29" t="s">
        <v>121</v>
      </c>
      <c r="C58" s="51">
        <v>3.1</v>
      </c>
    </row>
    <row r="59" spans="1:3" x14ac:dyDescent="0.25">
      <c r="B59" s="29" t="s">
        <v>122</v>
      </c>
      <c r="C59" s="51">
        <v>3.1</v>
      </c>
    </row>
    <row r="60" spans="1:3" x14ac:dyDescent="0.25">
      <c r="B60" s="29" t="s">
        <v>123</v>
      </c>
      <c r="C60" s="51">
        <v>7</v>
      </c>
    </row>
    <row r="61" spans="1:3" x14ac:dyDescent="0.25">
      <c r="B61" s="29" t="s">
        <v>124</v>
      </c>
      <c r="C61" s="51">
        <v>7</v>
      </c>
    </row>
    <row r="62" spans="1:3" x14ac:dyDescent="0.25">
      <c r="A62" s="4"/>
      <c r="B62" s="29" t="s">
        <v>125</v>
      </c>
      <c r="C62" s="51">
        <v>7</v>
      </c>
    </row>
    <row r="63" spans="1:3" x14ac:dyDescent="0.25">
      <c r="A63" s="4"/>
      <c r="B63" s="29" t="s">
        <v>126</v>
      </c>
      <c r="C63" s="51">
        <v>11</v>
      </c>
    </row>
    <row r="64" spans="1:3" x14ac:dyDescent="0.25">
      <c r="B64" s="29"/>
      <c r="C64" s="51"/>
    </row>
    <row r="65" spans="2:3" x14ac:dyDescent="0.25">
      <c r="B65" s="29" t="s">
        <v>127</v>
      </c>
      <c r="C65" s="51"/>
    </row>
    <row r="66" spans="2:3" x14ac:dyDescent="0.25">
      <c r="B66" s="29" t="s">
        <v>128</v>
      </c>
      <c r="C66" s="51">
        <v>23</v>
      </c>
    </row>
    <row r="67" spans="2:3" x14ac:dyDescent="0.25">
      <c r="B67" s="29" t="s">
        <v>130</v>
      </c>
      <c r="C67" s="51">
        <v>6.3</v>
      </c>
    </row>
    <row r="68" spans="2:3" x14ac:dyDescent="0.25">
      <c r="B68" s="29"/>
      <c r="C68" s="51"/>
    </row>
    <row r="69" spans="2:3" x14ac:dyDescent="0.25">
      <c r="B69" s="29" t="s">
        <v>132</v>
      </c>
      <c r="C69" s="51"/>
    </row>
    <row r="70" spans="2:3" x14ac:dyDescent="0.25">
      <c r="B70" s="29" t="s">
        <v>133</v>
      </c>
      <c r="C70" s="51">
        <v>162</v>
      </c>
    </row>
    <row r="71" spans="2:3" x14ac:dyDescent="0.25">
      <c r="B71" s="29" t="s">
        <v>134</v>
      </c>
      <c r="C71" s="51">
        <v>162</v>
      </c>
    </row>
    <row r="72" spans="2:3" x14ac:dyDescent="0.25">
      <c r="B72" s="29" t="s">
        <v>135</v>
      </c>
      <c r="C72" s="51">
        <v>162</v>
      </c>
    </row>
    <row r="73" spans="2:3" x14ac:dyDescent="0.25">
      <c r="B73" s="29" t="s">
        <v>136</v>
      </c>
      <c r="C73" s="51">
        <v>162</v>
      </c>
    </row>
    <row r="74" spans="2:3" x14ac:dyDescent="0.25">
      <c r="B74" s="29"/>
      <c r="C74" s="51"/>
    </row>
    <row r="75" spans="2:3" x14ac:dyDescent="0.25">
      <c r="B75" s="29" t="s">
        <v>137</v>
      </c>
      <c r="C75" s="51"/>
    </row>
    <row r="76" spans="2:3" x14ac:dyDescent="0.25">
      <c r="B76" s="29" t="s">
        <v>138</v>
      </c>
      <c r="C76" s="51">
        <v>3</v>
      </c>
    </row>
    <row r="77" spans="2:3" x14ac:dyDescent="0.25">
      <c r="B77" s="29" t="s">
        <v>139</v>
      </c>
      <c r="C77" s="51">
        <v>3</v>
      </c>
    </row>
    <row r="78" spans="2:3" x14ac:dyDescent="0.25">
      <c r="B78" s="29" t="s">
        <v>140</v>
      </c>
      <c r="C78" s="51">
        <v>3</v>
      </c>
    </row>
    <row r="79" spans="2:3" x14ac:dyDescent="0.25">
      <c r="B79" s="29" t="s">
        <v>141</v>
      </c>
      <c r="C79" s="51">
        <v>3</v>
      </c>
    </row>
    <row r="80" spans="2:3" x14ac:dyDescent="0.25">
      <c r="B80" s="29" t="s">
        <v>142</v>
      </c>
      <c r="C80" s="51">
        <v>3</v>
      </c>
    </row>
    <row r="81" spans="2:4" x14ac:dyDescent="0.25">
      <c r="B81" s="29"/>
      <c r="C81" s="51"/>
    </row>
    <row r="82" spans="2:4" x14ac:dyDescent="0.25">
      <c r="B82" s="29" t="s">
        <v>143</v>
      </c>
      <c r="C82" s="51"/>
    </row>
    <row r="83" spans="2:4" x14ac:dyDescent="0.25">
      <c r="B83" s="29" t="s">
        <v>144</v>
      </c>
      <c r="C83" s="51">
        <v>0.6</v>
      </c>
    </row>
    <row r="84" spans="2:4" x14ac:dyDescent="0.25">
      <c r="B84" s="29" t="s">
        <v>145</v>
      </c>
      <c r="C84" s="51">
        <v>0.6</v>
      </c>
    </row>
    <row r="85" spans="2:4" x14ac:dyDescent="0.25">
      <c r="B85" s="29" t="s">
        <v>146</v>
      </c>
      <c r="C85" s="51">
        <v>0.6</v>
      </c>
    </row>
    <row r="86" spans="2:4" x14ac:dyDescent="0.25">
      <c r="B86" s="29" t="s">
        <v>147</v>
      </c>
      <c r="C86" s="51">
        <v>0.6</v>
      </c>
    </row>
    <row r="87" spans="2:4" x14ac:dyDescent="0.25">
      <c r="B87" s="29" t="s">
        <v>148</v>
      </c>
      <c r="C87" s="51">
        <v>0.6</v>
      </c>
    </row>
    <row r="88" spans="2:4" x14ac:dyDescent="0.25">
      <c r="B88" s="29" t="s">
        <v>149</v>
      </c>
      <c r="C88" s="51">
        <v>0.6</v>
      </c>
    </row>
    <row r="89" spans="2:4" x14ac:dyDescent="0.25">
      <c r="B89" s="29" t="s">
        <v>150</v>
      </c>
      <c r="C89" s="51">
        <v>0.6</v>
      </c>
    </row>
    <row r="90" spans="2:4" x14ac:dyDescent="0.25">
      <c r="B90" s="2" t="s">
        <v>168</v>
      </c>
      <c r="C90" s="2"/>
    </row>
    <row r="91" spans="2:4" x14ac:dyDescent="0.25">
      <c r="B91" s="2"/>
      <c r="C91" s="2"/>
    </row>
    <row r="93" spans="2:4" ht="15.75" x14ac:dyDescent="0.25">
      <c r="B93" s="229" t="s">
        <v>207</v>
      </c>
      <c r="C93" s="229"/>
      <c r="D93" s="229"/>
    </row>
    <row r="95" spans="2:4" x14ac:dyDescent="0.25">
      <c r="B95" s="92" t="s">
        <v>163</v>
      </c>
      <c r="C95" s="29">
        <v>0.2</v>
      </c>
    </row>
    <row r="96" spans="2:4" x14ac:dyDescent="0.25">
      <c r="B96" s="92" t="s">
        <v>164</v>
      </c>
      <c r="C96" s="29">
        <v>0.9</v>
      </c>
    </row>
    <row r="97" spans="2:4" x14ac:dyDescent="0.25">
      <c r="B97" s="33" t="s">
        <v>165</v>
      </c>
      <c r="C97" s="2"/>
      <c r="D97" s="2"/>
    </row>
    <row r="100" spans="2:4" ht="17.25" x14ac:dyDescent="0.35">
      <c r="B100" s="229" t="s">
        <v>206</v>
      </c>
      <c r="C100" s="229"/>
      <c r="D100" s="229"/>
    </row>
    <row r="101" spans="2:4" ht="15.75" x14ac:dyDescent="0.25">
      <c r="B101" s="45"/>
      <c r="C101" s="45"/>
    </row>
    <row r="102" spans="2:4" ht="15.75" x14ac:dyDescent="0.3">
      <c r="B102" s="92" t="s">
        <v>204</v>
      </c>
      <c r="C102" s="29">
        <v>0.25</v>
      </c>
      <c r="D102" s="93" t="s">
        <v>205</v>
      </c>
    </row>
  </sheetData>
  <mergeCells count="4">
    <mergeCell ref="B93:D93"/>
    <mergeCell ref="B2:C2"/>
    <mergeCell ref="B47:C47"/>
    <mergeCell ref="B100:D100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H78"/>
  <sheetViews>
    <sheetView zoomScale="90" zoomScaleNormal="90" workbookViewId="0">
      <selection activeCell="H41" sqref="H41"/>
    </sheetView>
  </sheetViews>
  <sheetFormatPr baseColWidth="10" defaultColWidth="11.42578125" defaultRowHeight="12.75" x14ac:dyDescent="0.2"/>
  <cols>
    <col min="1" max="1" width="3.28515625" style="2" customWidth="1"/>
    <col min="2" max="2" width="53" style="2" bestFit="1" customWidth="1"/>
    <col min="3" max="3" width="22" style="2" customWidth="1"/>
    <col min="4" max="4" width="21" style="2" customWidth="1"/>
    <col min="5" max="5" width="19.7109375" style="2" customWidth="1"/>
    <col min="6" max="6" width="27.5703125" style="2" customWidth="1"/>
    <col min="7" max="7" width="24.42578125" style="2" customWidth="1"/>
    <col min="8" max="8" width="22.85546875" style="2" customWidth="1"/>
    <col min="9" max="16384" width="11.42578125" style="2"/>
  </cols>
  <sheetData>
    <row r="2" spans="2:8" ht="15.75" customHeight="1" x14ac:dyDescent="0.25">
      <c r="B2" s="229" t="s">
        <v>235</v>
      </c>
      <c r="C2" s="229"/>
      <c r="D2" s="229"/>
      <c r="E2" s="229"/>
      <c r="F2" s="229"/>
      <c r="G2" s="229"/>
      <c r="H2" s="229"/>
    </row>
    <row r="3" spans="2:8" ht="15.75" customHeight="1" x14ac:dyDescent="0.25">
      <c r="B3" s="45"/>
      <c r="C3" s="45"/>
      <c r="D3" s="45"/>
      <c r="E3" s="45"/>
      <c r="F3" s="45"/>
      <c r="G3" s="45"/>
      <c r="H3" s="45"/>
    </row>
    <row r="4" spans="2:8" ht="15.75" x14ac:dyDescent="0.25">
      <c r="B4" s="98" t="s">
        <v>233</v>
      </c>
      <c r="C4" s="234" t="s">
        <v>234</v>
      </c>
      <c r="D4" s="234"/>
      <c r="E4" s="45"/>
      <c r="F4" s="45"/>
      <c r="G4" s="45"/>
      <c r="H4" s="45"/>
    </row>
    <row r="5" spans="2:8" x14ac:dyDescent="0.2">
      <c r="B5" s="98" t="s">
        <v>236</v>
      </c>
      <c r="C5" s="234" t="s">
        <v>92</v>
      </c>
      <c r="D5" s="234"/>
    </row>
    <row r="6" spans="2:8" x14ac:dyDescent="0.2">
      <c r="B6" s="98" t="s">
        <v>237</v>
      </c>
      <c r="C6" s="234" t="s">
        <v>152</v>
      </c>
      <c r="D6" s="234"/>
    </row>
    <row r="8" spans="2:8" ht="15" customHeight="1" x14ac:dyDescent="0.2">
      <c r="B8" s="235" t="s">
        <v>171</v>
      </c>
      <c r="C8" s="56" t="s">
        <v>38</v>
      </c>
      <c r="D8" s="56" t="s">
        <v>39</v>
      </c>
      <c r="E8" s="56" t="s">
        <v>40</v>
      </c>
      <c r="F8" s="56" t="s">
        <v>41</v>
      </c>
      <c r="G8" s="56" t="s">
        <v>42</v>
      </c>
      <c r="H8" s="56" t="s">
        <v>43</v>
      </c>
    </row>
    <row r="9" spans="2:8" ht="52.5" x14ac:dyDescent="0.2">
      <c r="B9" s="236"/>
      <c r="C9" s="32" t="s">
        <v>172</v>
      </c>
      <c r="D9" s="32" t="s">
        <v>173</v>
      </c>
      <c r="E9" s="32" t="s">
        <v>174</v>
      </c>
      <c r="F9" s="32" t="s">
        <v>175</v>
      </c>
      <c r="G9" s="32" t="s">
        <v>176</v>
      </c>
      <c r="H9" s="32" t="s">
        <v>177</v>
      </c>
    </row>
    <row r="10" spans="2:8" x14ac:dyDescent="0.2">
      <c r="B10" s="59"/>
      <c r="C10" s="57"/>
      <c r="D10" s="57"/>
      <c r="E10" s="57"/>
      <c r="F10" s="57"/>
      <c r="G10" s="58" t="s">
        <v>178</v>
      </c>
      <c r="H10" s="58" t="s">
        <v>179</v>
      </c>
    </row>
    <row r="11" spans="2:8" x14ac:dyDescent="0.2">
      <c r="B11" s="52" t="s">
        <v>111</v>
      </c>
      <c r="C11" s="59"/>
      <c r="D11" s="59"/>
      <c r="E11" s="59"/>
      <c r="F11" s="59"/>
      <c r="G11" s="60"/>
      <c r="H11" s="60"/>
    </row>
    <row r="12" spans="2:8" x14ac:dyDescent="0.2">
      <c r="B12" s="52" t="s">
        <v>112</v>
      </c>
      <c r="C12" s="61">
        <f>'InfoProc 6B1'!D6</f>
        <v>498822</v>
      </c>
      <c r="D12" s="37">
        <f>'FE 6B1'!C6</f>
        <v>4.0999999999999996</v>
      </c>
      <c r="E12" s="62">
        <f>'FE 6B1'!C51</f>
        <v>13</v>
      </c>
      <c r="F12" s="37">
        <v>0</v>
      </c>
      <c r="G12" s="36">
        <f>(C12*D12*E12*(1-F12))</f>
        <v>26587212.599999998</v>
      </c>
      <c r="H12" s="63">
        <f>C12*D12*E12*F12</f>
        <v>0</v>
      </c>
    </row>
    <row r="13" spans="2:8" x14ac:dyDescent="0.2">
      <c r="B13" s="52" t="s">
        <v>114</v>
      </c>
      <c r="C13" s="61">
        <f>'InfoProc 6B1'!D7</f>
        <v>153109</v>
      </c>
      <c r="D13" s="37">
        <f>'FE 6B1'!C7</f>
        <v>4.0999999999999996</v>
      </c>
      <c r="E13" s="62">
        <f>'FE 6B1'!C52</f>
        <v>13</v>
      </c>
      <c r="F13" s="37">
        <v>0</v>
      </c>
      <c r="G13" s="36">
        <f t="shared" ref="G13:G50" si="0">(C13*D13*E13*(1-F13))</f>
        <v>8160709.6999999993</v>
      </c>
      <c r="H13" s="63">
        <f t="shared" ref="H13:H24" si="1">C13*D13*E13*F13</f>
        <v>0</v>
      </c>
    </row>
    <row r="14" spans="2:8" x14ac:dyDescent="0.2">
      <c r="B14" s="52" t="s">
        <v>115</v>
      </c>
      <c r="C14" s="61">
        <f>'InfoProc 6B1'!D8</f>
        <v>55500</v>
      </c>
      <c r="D14" s="37">
        <f>'FE 6B1'!C8</f>
        <v>2.5</v>
      </c>
      <c r="E14" s="62">
        <f>'FE 6B1'!C53</f>
        <v>13</v>
      </c>
      <c r="F14" s="37">
        <v>0</v>
      </c>
      <c r="G14" s="36">
        <f t="shared" si="0"/>
        <v>1803750</v>
      </c>
      <c r="H14" s="63">
        <f t="shared" si="1"/>
        <v>0</v>
      </c>
    </row>
    <row r="15" spans="2:8" x14ac:dyDescent="0.2">
      <c r="B15" s="52" t="s">
        <v>116</v>
      </c>
      <c r="C15" s="61">
        <f>'InfoProc 6B1'!D9</f>
        <v>1930700</v>
      </c>
      <c r="D15" s="37">
        <f>'FE 6B1'!C9</f>
        <v>2.5</v>
      </c>
      <c r="E15" s="62">
        <f>'FE 6B1'!C54</f>
        <v>13</v>
      </c>
      <c r="F15" s="37">
        <v>0</v>
      </c>
      <c r="G15" s="36">
        <f t="shared" si="0"/>
        <v>62747750</v>
      </c>
      <c r="H15" s="63">
        <f t="shared" si="1"/>
        <v>0</v>
      </c>
    </row>
    <row r="16" spans="2:8" x14ac:dyDescent="0.2">
      <c r="B16" s="52" t="s">
        <v>117</v>
      </c>
      <c r="C16" s="61">
        <f>'InfoProc 6B1'!D10</f>
        <v>63327.316500000001</v>
      </c>
      <c r="D16" s="37">
        <f>'FE 6B1'!C10</f>
        <v>2</v>
      </c>
      <c r="E16" s="62">
        <f>'FE 6B1'!C55</f>
        <v>2</v>
      </c>
      <c r="F16" s="37">
        <v>0</v>
      </c>
      <c r="G16" s="36">
        <f t="shared" si="0"/>
        <v>253309.266</v>
      </c>
      <c r="H16" s="63">
        <f t="shared" si="1"/>
        <v>0</v>
      </c>
    </row>
    <row r="17" spans="2:8" x14ac:dyDescent="0.2">
      <c r="B17" s="52" t="s">
        <v>119</v>
      </c>
      <c r="C17" s="61">
        <f>'InfoProc 6B1'!D11</f>
        <v>6596</v>
      </c>
      <c r="D17" s="37">
        <f>'FE 6B1'!C11</f>
        <v>5</v>
      </c>
      <c r="E17" s="62">
        <f>'FE 6B1'!C56</f>
        <v>20</v>
      </c>
      <c r="F17" s="37">
        <v>0</v>
      </c>
      <c r="G17" s="36">
        <f t="shared" si="0"/>
        <v>659600</v>
      </c>
      <c r="H17" s="63">
        <f t="shared" si="1"/>
        <v>0</v>
      </c>
    </row>
    <row r="18" spans="2:8" x14ac:dyDescent="0.2">
      <c r="B18" s="52" t="s">
        <v>120</v>
      </c>
      <c r="C18" s="61">
        <f>'InfoProc 6B1'!D12</f>
        <v>25783</v>
      </c>
      <c r="D18" s="37">
        <f>'FE 6B1'!C12</f>
        <v>5</v>
      </c>
      <c r="E18" s="62">
        <f>'FE 6B1'!C57</f>
        <v>20</v>
      </c>
      <c r="F18" s="37">
        <v>0</v>
      </c>
      <c r="G18" s="36">
        <f t="shared" si="0"/>
        <v>2578300</v>
      </c>
      <c r="H18" s="63">
        <f t="shared" si="1"/>
        <v>0</v>
      </c>
    </row>
    <row r="19" spans="2:8" x14ac:dyDescent="0.2">
      <c r="B19" s="52" t="s">
        <v>121</v>
      </c>
      <c r="C19" s="61">
        <f>'InfoProc 6B1'!D13</f>
        <v>16194</v>
      </c>
      <c r="D19" s="37">
        <f>'FE 6B1'!C13</f>
        <v>0.85</v>
      </c>
      <c r="E19" s="62">
        <f>'FE 6B1'!C58</f>
        <v>3.1</v>
      </c>
      <c r="F19" s="37">
        <v>0</v>
      </c>
      <c r="G19" s="36">
        <f t="shared" si="0"/>
        <v>42671.19</v>
      </c>
      <c r="H19" s="63">
        <f t="shared" si="1"/>
        <v>0</v>
      </c>
    </row>
    <row r="20" spans="2:8" x14ac:dyDescent="0.2">
      <c r="B20" s="52" t="s">
        <v>122</v>
      </c>
      <c r="C20" s="61">
        <f>'InfoProc 6B1'!D14</f>
        <v>186297</v>
      </c>
      <c r="D20" s="37">
        <f>'FE 6B1'!C14</f>
        <v>0.85</v>
      </c>
      <c r="E20" s="62">
        <f>'FE 6B1'!C59</f>
        <v>3.1</v>
      </c>
      <c r="F20" s="37">
        <v>0</v>
      </c>
      <c r="G20" s="36">
        <f t="shared" si="0"/>
        <v>490892.59499999997</v>
      </c>
      <c r="H20" s="63">
        <f t="shared" si="1"/>
        <v>0</v>
      </c>
    </row>
    <row r="21" spans="2:8" x14ac:dyDescent="0.2">
      <c r="B21" s="52" t="s">
        <v>123</v>
      </c>
      <c r="C21" s="61">
        <f>'InfoProc 6B1'!D15</f>
        <v>327423</v>
      </c>
      <c r="D21" s="37">
        <f>'FE 6B1'!C15</f>
        <v>2.7</v>
      </c>
      <c r="E21" s="62">
        <f>'FE 6B1'!C60</f>
        <v>7</v>
      </c>
      <c r="F21" s="37">
        <v>0</v>
      </c>
      <c r="G21" s="36">
        <f t="shared" si="0"/>
        <v>6188294.7000000011</v>
      </c>
      <c r="H21" s="63">
        <f t="shared" si="1"/>
        <v>0</v>
      </c>
    </row>
    <row r="22" spans="2:8" x14ac:dyDescent="0.2">
      <c r="B22" s="52" t="s">
        <v>124</v>
      </c>
      <c r="C22" s="61">
        <f>'InfoProc 6B1'!D16</f>
        <v>6202.4578000000001</v>
      </c>
      <c r="D22" s="37">
        <f>'FE 6B1'!C16</f>
        <v>2.7</v>
      </c>
      <c r="E22" s="62">
        <f>'FE 6B1'!C61</f>
        <v>7</v>
      </c>
      <c r="F22" s="37">
        <v>0</v>
      </c>
      <c r="G22" s="36">
        <f t="shared" si="0"/>
        <v>117226.45242</v>
      </c>
      <c r="H22" s="63">
        <f t="shared" si="1"/>
        <v>0</v>
      </c>
    </row>
    <row r="23" spans="2:8" x14ac:dyDescent="0.2">
      <c r="B23" s="52" t="s">
        <v>125</v>
      </c>
      <c r="C23" s="61">
        <f>'InfoProc 6B1'!D17</f>
        <v>51151.457399999999</v>
      </c>
      <c r="D23" s="37">
        <f>'FE 6B1'!C17</f>
        <v>2.7</v>
      </c>
      <c r="E23" s="62">
        <f>'FE 6B1'!C62</f>
        <v>7</v>
      </c>
      <c r="F23" s="37">
        <v>0</v>
      </c>
      <c r="G23" s="36">
        <f t="shared" si="0"/>
        <v>966762.54486000014</v>
      </c>
      <c r="H23" s="63">
        <f t="shared" si="1"/>
        <v>0</v>
      </c>
    </row>
    <row r="24" spans="2:8" x14ac:dyDescent="0.2">
      <c r="B24" s="52" t="s">
        <v>126</v>
      </c>
      <c r="C24" s="61">
        <f>'InfoProc 6B1'!D18</f>
        <v>695598.3</v>
      </c>
      <c r="D24" s="37">
        <f>'FE 6B1'!C18</f>
        <v>3.2</v>
      </c>
      <c r="E24" s="62">
        <f>'FE 6B1'!C63</f>
        <v>11</v>
      </c>
      <c r="F24" s="37">
        <v>0</v>
      </c>
      <c r="G24" s="36">
        <f t="shared" si="0"/>
        <v>24485060.16</v>
      </c>
      <c r="H24" s="63">
        <f t="shared" si="1"/>
        <v>0</v>
      </c>
    </row>
    <row r="25" spans="2:8" x14ac:dyDescent="0.2">
      <c r="B25" s="52"/>
      <c r="C25" s="64"/>
      <c r="D25" s="35"/>
      <c r="E25" s="65"/>
      <c r="F25" s="65"/>
      <c r="G25" s="66"/>
      <c r="H25" s="63"/>
    </row>
    <row r="26" spans="2:8" x14ac:dyDescent="0.2">
      <c r="B26" s="52" t="s">
        <v>127</v>
      </c>
      <c r="C26" s="64"/>
      <c r="D26" s="35"/>
      <c r="E26" s="65"/>
      <c r="F26" s="65"/>
      <c r="G26" s="66"/>
      <c r="H26" s="59"/>
    </row>
    <row r="27" spans="2:8" x14ac:dyDescent="0.2">
      <c r="B27" s="52" t="s">
        <v>128</v>
      </c>
      <c r="C27" s="61">
        <f>'InfoProc 6B1'!D21</f>
        <v>5844.0340399999995</v>
      </c>
      <c r="D27" s="37">
        <f>'FE 6B1'!C21</f>
        <v>1.5</v>
      </c>
      <c r="E27" s="62">
        <f>'FE 6B1'!C66</f>
        <v>23</v>
      </c>
      <c r="F27" s="37">
        <v>0</v>
      </c>
      <c r="G27" s="36">
        <f t="shared" si="0"/>
        <v>201619.17437999998</v>
      </c>
      <c r="H27" s="63">
        <f t="shared" ref="H27:H50" si="2">C27*D27*E27*F27</f>
        <v>0</v>
      </c>
    </row>
    <row r="28" spans="2:8" x14ac:dyDescent="0.2">
      <c r="B28" s="52" t="s">
        <v>130</v>
      </c>
      <c r="C28" s="61">
        <f>'InfoProc 6B1'!D22</f>
        <v>788921.80699999991</v>
      </c>
      <c r="D28" s="37">
        <f>'FE 6B1'!C22</f>
        <v>2.9</v>
      </c>
      <c r="E28" s="62">
        <f>'FE 6B1'!C67</f>
        <v>6.3</v>
      </c>
      <c r="F28" s="37">
        <v>0</v>
      </c>
      <c r="G28" s="36">
        <f t="shared" si="0"/>
        <v>14413601.413889999</v>
      </c>
      <c r="H28" s="63">
        <f t="shared" si="2"/>
        <v>0</v>
      </c>
    </row>
    <row r="29" spans="2:8" x14ac:dyDescent="0.2">
      <c r="B29" s="52"/>
      <c r="C29" s="64"/>
      <c r="D29" s="35"/>
      <c r="E29" s="35"/>
      <c r="F29" s="35"/>
      <c r="G29" s="66"/>
      <c r="H29" s="63"/>
    </row>
    <row r="30" spans="2:8" x14ac:dyDescent="0.2">
      <c r="B30" s="52" t="s">
        <v>132</v>
      </c>
      <c r="C30" s="64"/>
      <c r="D30" s="35"/>
      <c r="E30" s="35"/>
      <c r="F30" s="35"/>
      <c r="G30" s="66"/>
      <c r="H30" s="63"/>
    </row>
    <row r="31" spans="2:8" x14ac:dyDescent="0.2">
      <c r="B31" s="52" t="s">
        <v>133</v>
      </c>
      <c r="C31" s="61">
        <f>'InfoProc 6B1'!D25</f>
        <v>3862.8</v>
      </c>
      <c r="D31" s="37">
        <f>'FE 6B1'!C25</f>
        <v>9</v>
      </c>
      <c r="E31" s="62">
        <f>'FE 6B1'!C70</f>
        <v>162</v>
      </c>
      <c r="F31" s="37">
        <v>0</v>
      </c>
      <c r="G31" s="36">
        <f t="shared" si="0"/>
        <v>5631962.4000000004</v>
      </c>
      <c r="H31" s="63">
        <f t="shared" si="2"/>
        <v>0</v>
      </c>
    </row>
    <row r="32" spans="2:8" x14ac:dyDescent="0.2">
      <c r="B32" s="52" t="s">
        <v>134</v>
      </c>
      <c r="C32" s="61">
        <f>'InfoProc 6B1'!D26</f>
        <v>48337.4</v>
      </c>
      <c r="D32" s="37">
        <f>'FE 6B1'!C26</f>
        <v>9</v>
      </c>
      <c r="E32" s="62">
        <f>'FE 6B1'!C71</f>
        <v>162</v>
      </c>
      <c r="F32" s="37">
        <v>0</v>
      </c>
      <c r="G32" s="36">
        <f t="shared" si="0"/>
        <v>70475929.200000003</v>
      </c>
      <c r="H32" s="63">
        <f t="shared" si="2"/>
        <v>0</v>
      </c>
    </row>
    <row r="33" spans="2:8" x14ac:dyDescent="0.2">
      <c r="B33" s="52" t="s">
        <v>135</v>
      </c>
      <c r="C33" s="61">
        <f>'InfoProc 6B1'!D27</f>
        <v>33349.5</v>
      </c>
      <c r="D33" s="37">
        <f>'FE 6B1'!C27</f>
        <v>9</v>
      </c>
      <c r="E33" s="62">
        <f>'FE 6B1'!C72</f>
        <v>162</v>
      </c>
      <c r="F33" s="37">
        <v>0</v>
      </c>
      <c r="G33" s="36">
        <f t="shared" si="0"/>
        <v>48623571</v>
      </c>
      <c r="H33" s="63">
        <f t="shared" si="2"/>
        <v>0</v>
      </c>
    </row>
    <row r="34" spans="2:8" x14ac:dyDescent="0.2">
      <c r="B34" s="52" t="s">
        <v>136</v>
      </c>
      <c r="C34" s="61">
        <f>'InfoProc 6B1'!D28</f>
        <v>5137.1000000000004</v>
      </c>
      <c r="D34" s="37">
        <f>'FE 6B1'!C28</f>
        <v>9</v>
      </c>
      <c r="E34" s="62">
        <f>'FE 6B1'!C73</f>
        <v>162</v>
      </c>
      <c r="F34" s="37">
        <v>0</v>
      </c>
      <c r="G34" s="36">
        <f t="shared" si="0"/>
        <v>7489891.7999999998</v>
      </c>
      <c r="H34" s="63">
        <f t="shared" si="2"/>
        <v>0</v>
      </c>
    </row>
    <row r="35" spans="2:8" x14ac:dyDescent="0.2">
      <c r="B35" s="52"/>
      <c r="C35" s="64"/>
      <c r="D35" s="35"/>
      <c r="E35" s="35"/>
      <c r="F35" s="35"/>
      <c r="G35" s="66"/>
      <c r="H35" s="63"/>
    </row>
    <row r="36" spans="2:8" x14ac:dyDescent="0.2">
      <c r="B36" s="52" t="s">
        <v>137</v>
      </c>
      <c r="C36" s="64"/>
      <c r="D36" s="35"/>
      <c r="E36" s="35"/>
      <c r="F36" s="35"/>
      <c r="G36" s="66"/>
      <c r="H36" s="63"/>
    </row>
    <row r="37" spans="2:8" x14ac:dyDescent="0.2">
      <c r="B37" s="52" t="s">
        <v>138</v>
      </c>
      <c r="C37" s="61">
        <f>'InfoProc 6B1'!D31</f>
        <v>13592.163400000001</v>
      </c>
      <c r="D37" s="37">
        <f>'FE 6B1'!C31</f>
        <v>0.85</v>
      </c>
      <c r="E37" s="62">
        <f>'FE 6B1'!C76</f>
        <v>3</v>
      </c>
      <c r="F37" s="37">
        <v>0</v>
      </c>
      <c r="G37" s="36">
        <f t="shared" si="0"/>
        <v>34660.016670000005</v>
      </c>
      <c r="H37" s="63">
        <f t="shared" si="2"/>
        <v>0</v>
      </c>
    </row>
    <row r="38" spans="2:8" x14ac:dyDescent="0.2">
      <c r="B38" s="52" t="s">
        <v>139</v>
      </c>
      <c r="C38" s="61">
        <f>'InfoProc 6B1'!D32</f>
        <v>5079.5</v>
      </c>
      <c r="D38" s="37">
        <f>'FE 6B1'!C32</f>
        <v>0.85</v>
      </c>
      <c r="E38" s="62">
        <f>'FE 6B1'!C77</f>
        <v>3</v>
      </c>
      <c r="F38" s="37">
        <v>0</v>
      </c>
      <c r="G38" s="36">
        <f t="shared" si="0"/>
        <v>12952.724999999999</v>
      </c>
      <c r="H38" s="63">
        <f t="shared" si="2"/>
        <v>0</v>
      </c>
    </row>
    <row r="39" spans="2:8" x14ac:dyDescent="0.2">
      <c r="B39" s="52" t="s">
        <v>140</v>
      </c>
      <c r="C39" s="61">
        <f>'InfoProc 6B1'!D33</f>
        <v>77135</v>
      </c>
      <c r="D39" s="37">
        <f>'FE 6B1'!C33</f>
        <v>0.85</v>
      </c>
      <c r="E39" s="62">
        <f>'FE 6B1'!C78</f>
        <v>3</v>
      </c>
      <c r="F39" s="37">
        <v>0</v>
      </c>
      <c r="G39" s="36">
        <f t="shared" si="0"/>
        <v>196694.25</v>
      </c>
      <c r="H39" s="63">
        <f t="shared" si="2"/>
        <v>0</v>
      </c>
    </row>
    <row r="40" spans="2:8" x14ac:dyDescent="0.2">
      <c r="B40" s="52" t="s">
        <v>141</v>
      </c>
      <c r="C40" s="61">
        <f>'InfoProc 6B1'!D34</f>
        <v>33291.699999999997</v>
      </c>
      <c r="D40" s="37">
        <f>'FE 6B1'!C34</f>
        <v>0.85</v>
      </c>
      <c r="E40" s="62">
        <f>'FE 6B1'!C79</f>
        <v>3</v>
      </c>
      <c r="F40" s="37">
        <v>0</v>
      </c>
      <c r="G40" s="36">
        <f t="shared" si="0"/>
        <v>84893.834999999992</v>
      </c>
      <c r="H40" s="63">
        <f t="shared" si="2"/>
        <v>0</v>
      </c>
    </row>
    <row r="41" spans="2:8" x14ac:dyDescent="0.2">
      <c r="B41" s="52" t="s">
        <v>142</v>
      </c>
      <c r="C41" s="61">
        <f>'InfoProc 6B1'!D35</f>
        <v>3305.3</v>
      </c>
      <c r="D41" s="37">
        <f>'FE 6B1'!C35</f>
        <v>0.85</v>
      </c>
      <c r="E41" s="62">
        <f>'FE 6B1'!C80</f>
        <v>3</v>
      </c>
      <c r="F41" s="37">
        <v>0</v>
      </c>
      <c r="G41" s="36">
        <f t="shared" si="0"/>
        <v>8428.5149999999994</v>
      </c>
      <c r="H41" s="63">
        <f t="shared" si="2"/>
        <v>0</v>
      </c>
    </row>
    <row r="42" spans="2:8" x14ac:dyDescent="0.2">
      <c r="B42" s="52"/>
      <c r="C42" s="64"/>
      <c r="D42" s="35"/>
      <c r="E42" s="35"/>
      <c r="F42" s="35"/>
      <c r="G42" s="66"/>
      <c r="H42" s="63"/>
    </row>
    <row r="43" spans="2:8" x14ac:dyDescent="0.2">
      <c r="B43" s="52" t="s">
        <v>143</v>
      </c>
      <c r="C43" s="64"/>
      <c r="D43" s="35"/>
      <c r="E43" s="35"/>
      <c r="F43" s="35"/>
      <c r="G43" s="66"/>
      <c r="H43" s="63"/>
    </row>
    <row r="44" spans="2:8" x14ac:dyDescent="0.2">
      <c r="B44" s="52" t="s">
        <v>144</v>
      </c>
      <c r="C44" s="61">
        <f>'InfoProc 6B1'!D38</f>
        <v>29808.368600000002</v>
      </c>
      <c r="D44" s="37">
        <f>'FE 6B1'!C38</f>
        <v>3.7</v>
      </c>
      <c r="E44" s="62">
        <f>'FE 6B1'!C83</f>
        <v>0.6</v>
      </c>
      <c r="F44" s="37">
        <v>0</v>
      </c>
      <c r="G44" s="36">
        <f t="shared" si="0"/>
        <v>66174.578292000006</v>
      </c>
      <c r="H44" s="63">
        <f t="shared" si="2"/>
        <v>0</v>
      </c>
    </row>
    <row r="45" spans="2:8" x14ac:dyDescent="0.2">
      <c r="B45" s="52" t="s">
        <v>145</v>
      </c>
      <c r="C45" s="61">
        <f>'InfoProc 6B1'!D39</f>
        <v>1014.3036999999999</v>
      </c>
      <c r="D45" s="37">
        <f>'FE 6B1'!C39</f>
        <v>3.7</v>
      </c>
      <c r="E45" s="62">
        <f>'FE 6B1'!C84</f>
        <v>0.6</v>
      </c>
      <c r="F45" s="37">
        <v>0</v>
      </c>
      <c r="G45" s="36">
        <f t="shared" si="0"/>
        <v>2251.754214</v>
      </c>
      <c r="H45" s="63">
        <f t="shared" si="2"/>
        <v>0</v>
      </c>
    </row>
    <row r="46" spans="2:8" x14ac:dyDescent="0.2">
      <c r="B46" s="52" t="s">
        <v>146</v>
      </c>
      <c r="C46" s="61">
        <f>'InfoProc 6B1'!D40</f>
        <v>36883.408600000002</v>
      </c>
      <c r="D46" s="37">
        <f>'FE 6B1'!C40</f>
        <v>3.7</v>
      </c>
      <c r="E46" s="62">
        <f>'FE 6B1'!C85</f>
        <v>0.6</v>
      </c>
      <c r="F46" s="37">
        <v>0</v>
      </c>
      <c r="G46" s="36">
        <f t="shared" si="0"/>
        <v>81881.167092000003</v>
      </c>
      <c r="H46" s="63">
        <f t="shared" si="2"/>
        <v>0</v>
      </c>
    </row>
    <row r="47" spans="2:8" x14ac:dyDescent="0.2">
      <c r="B47" s="52" t="s">
        <v>147</v>
      </c>
      <c r="C47" s="61">
        <f>'InfoProc 6B1'!D41</f>
        <v>30489.345100000002</v>
      </c>
      <c r="D47" s="37">
        <f>'FE 6B1'!C41</f>
        <v>3.7</v>
      </c>
      <c r="E47" s="62">
        <f>'FE 6B1'!C86</f>
        <v>0.6</v>
      </c>
      <c r="F47" s="37">
        <v>0</v>
      </c>
      <c r="G47" s="36">
        <f t="shared" si="0"/>
        <v>67686.346122000003</v>
      </c>
      <c r="H47" s="63">
        <f t="shared" si="2"/>
        <v>0</v>
      </c>
    </row>
    <row r="48" spans="2:8" x14ac:dyDescent="0.2">
      <c r="B48" s="52" t="s">
        <v>148</v>
      </c>
      <c r="C48" s="61">
        <f>'InfoProc 6B1'!D42</f>
        <v>2052.5889999999999</v>
      </c>
      <c r="D48" s="37">
        <f>'FE 6B1'!C42</f>
        <v>3.7</v>
      </c>
      <c r="E48" s="62">
        <f>'FE 6B1'!C87</f>
        <v>0.6</v>
      </c>
      <c r="F48" s="37">
        <v>0</v>
      </c>
      <c r="G48" s="36">
        <f t="shared" si="0"/>
        <v>4556.7475800000002</v>
      </c>
      <c r="H48" s="63">
        <f t="shared" si="2"/>
        <v>0</v>
      </c>
    </row>
    <row r="49" spans="1:8" x14ac:dyDescent="0.2">
      <c r="B49" s="52" t="s">
        <v>149</v>
      </c>
      <c r="C49" s="61">
        <f>'InfoProc 6B1'!D43</f>
        <v>989.71990000000005</v>
      </c>
      <c r="D49" s="37">
        <f>'FE 6B1'!C43</f>
        <v>3.7</v>
      </c>
      <c r="E49" s="62">
        <f>'FE 6B1'!C88</f>
        <v>0.6</v>
      </c>
      <c r="F49" s="37">
        <v>0</v>
      </c>
      <c r="G49" s="36">
        <f t="shared" si="0"/>
        <v>2197.1781780000001</v>
      </c>
      <c r="H49" s="63">
        <f t="shared" si="2"/>
        <v>0</v>
      </c>
    </row>
    <row r="50" spans="1:8" x14ac:dyDescent="0.2">
      <c r="B50" s="52" t="s">
        <v>150</v>
      </c>
      <c r="C50" s="61">
        <f>'InfoProc 6B1'!D44</f>
        <v>67239.056299999997</v>
      </c>
      <c r="D50" s="37">
        <f>'FE 6B1'!C44</f>
        <v>3.7</v>
      </c>
      <c r="E50" s="62">
        <f>'FE 6B1'!C89</f>
        <v>0.6</v>
      </c>
      <c r="F50" s="37">
        <v>0</v>
      </c>
      <c r="G50" s="36">
        <f t="shared" si="0"/>
        <v>149270.704986</v>
      </c>
      <c r="H50" s="63">
        <f t="shared" si="2"/>
        <v>0</v>
      </c>
    </row>
    <row r="51" spans="1:8" x14ac:dyDescent="0.2">
      <c r="B51" s="67"/>
      <c r="C51" s="68"/>
      <c r="D51" s="68"/>
      <c r="E51" s="68"/>
      <c r="F51" s="69" t="s">
        <v>56</v>
      </c>
      <c r="G51" s="38">
        <f>SUM(G12:G50)</f>
        <v>282629762.01468402</v>
      </c>
      <c r="H51" s="70">
        <f>SUM(H12:H50)</f>
        <v>0</v>
      </c>
    </row>
    <row r="54" spans="1:8" x14ac:dyDescent="0.2">
      <c r="B54" s="56" t="s">
        <v>38</v>
      </c>
      <c r="C54" s="56" t="s">
        <v>39</v>
      </c>
      <c r="D54" s="56" t="s">
        <v>40</v>
      </c>
      <c r="E54" s="56" t="s">
        <v>41</v>
      </c>
      <c r="F54" s="56" t="s">
        <v>42</v>
      </c>
      <c r="G54" s="56" t="s">
        <v>43</v>
      </c>
    </row>
    <row r="55" spans="1:8" ht="51" x14ac:dyDescent="0.2">
      <c r="B55" s="32" t="s">
        <v>180</v>
      </c>
      <c r="C55" s="32" t="s">
        <v>181</v>
      </c>
      <c r="D55" s="32" t="s">
        <v>182</v>
      </c>
      <c r="E55" s="32" t="s">
        <v>183</v>
      </c>
      <c r="F55" s="32" t="s">
        <v>184</v>
      </c>
      <c r="G55" s="32" t="s">
        <v>185</v>
      </c>
    </row>
    <row r="56" spans="1:8" ht="13.5" thickBot="1" x14ac:dyDescent="0.25">
      <c r="B56" s="71"/>
      <c r="C56" s="72"/>
      <c r="D56" s="73"/>
      <c r="E56" s="72" t="s">
        <v>186</v>
      </c>
      <c r="F56" s="72"/>
      <c r="G56" s="72" t="s">
        <v>187</v>
      </c>
    </row>
    <row r="57" spans="1:8" ht="13.5" thickTop="1" x14ac:dyDescent="0.2">
      <c r="B57" s="74" t="s">
        <v>188</v>
      </c>
      <c r="C57" s="37">
        <f>'FE 6B1'!C95</f>
        <v>0.2</v>
      </c>
      <c r="D57" s="37">
        <f>'FE 6B1'!C96</f>
        <v>0.9</v>
      </c>
      <c r="E57" s="36">
        <f>C57*D57</f>
        <v>0.18000000000000002</v>
      </c>
      <c r="F57" s="75"/>
      <c r="G57" s="75"/>
    </row>
    <row r="58" spans="1:8" x14ac:dyDescent="0.2">
      <c r="B58" s="74"/>
      <c r="C58" s="76"/>
      <c r="D58" s="76"/>
      <c r="E58" s="36">
        <f>C58*D58</f>
        <v>0</v>
      </c>
      <c r="F58" s="75"/>
      <c r="G58" s="75"/>
    </row>
    <row r="59" spans="1:8" x14ac:dyDescent="0.2">
      <c r="A59" s="4"/>
      <c r="B59" s="77"/>
      <c r="C59" s="78"/>
      <c r="D59" s="79" t="s">
        <v>189</v>
      </c>
      <c r="E59" s="38">
        <f>SUM(E57:E58)</f>
        <v>0.18000000000000002</v>
      </c>
      <c r="F59" s="37">
        <f>'FE 6B1'!C102</f>
        <v>0.25</v>
      </c>
      <c r="G59" s="38">
        <f>E59*F59</f>
        <v>4.5000000000000005E-2</v>
      </c>
    </row>
    <row r="60" spans="1:8" x14ac:dyDescent="0.2">
      <c r="A60" s="4"/>
    </row>
    <row r="61" spans="1:8" x14ac:dyDescent="0.2">
      <c r="B61" s="233" t="s">
        <v>190</v>
      </c>
      <c r="C61" s="233"/>
      <c r="D61" s="233"/>
      <c r="E61" s="233"/>
      <c r="F61" s="233"/>
      <c r="G61" s="233"/>
    </row>
    <row r="62" spans="1:8" x14ac:dyDescent="0.2">
      <c r="B62" s="233"/>
      <c r="C62" s="233"/>
      <c r="D62" s="233"/>
      <c r="E62" s="233"/>
      <c r="F62" s="233"/>
      <c r="G62" s="233"/>
    </row>
    <row r="63" spans="1:8" x14ac:dyDescent="0.2">
      <c r="B63" s="233"/>
      <c r="C63" s="233"/>
      <c r="D63" s="233"/>
      <c r="E63" s="233"/>
      <c r="F63" s="233"/>
      <c r="G63" s="233"/>
    </row>
    <row r="64" spans="1:8" x14ac:dyDescent="0.2">
      <c r="B64" s="233"/>
      <c r="C64" s="233"/>
      <c r="D64" s="233"/>
      <c r="E64" s="233"/>
      <c r="F64" s="233"/>
      <c r="G64" s="233"/>
    </row>
    <row r="66" spans="2:7" x14ac:dyDescent="0.2">
      <c r="B66" s="56" t="s">
        <v>38</v>
      </c>
      <c r="C66" s="56" t="s">
        <v>39</v>
      </c>
      <c r="D66" s="56" t="s">
        <v>40</v>
      </c>
      <c r="E66" s="56" t="s">
        <v>41</v>
      </c>
      <c r="F66" s="56" t="s">
        <v>42</v>
      </c>
      <c r="G66" s="56" t="s">
        <v>43</v>
      </c>
    </row>
    <row r="67" spans="2:7" ht="39.75" x14ac:dyDescent="0.2">
      <c r="B67" s="56" t="s">
        <v>180</v>
      </c>
      <c r="C67" s="56" t="s">
        <v>191</v>
      </c>
      <c r="D67" s="56" t="s">
        <v>182</v>
      </c>
      <c r="E67" s="56" t="s">
        <v>183</v>
      </c>
      <c r="F67" s="56" t="s">
        <v>192</v>
      </c>
      <c r="G67" s="56" t="s">
        <v>193</v>
      </c>
    </row>
    <row r="68" spans="2:7" ht="13.5" thickBot="1" x14ac:dyDescent="0.25">
      <c r="B68" s="71"/>
      <c r="C68" s="72"/>
      <c r="D68" s="73"/>
      <c r="E68" s="72" t="s">
        <v>186</v>
      </c>
      <c r="F68" s="72"/>
      <c r="G68" s="72" t="s">
        <v>187</v>
      </c>
    </row>
    <row r="69" spans="2:7" ht="13.5" thickTop="1" x14ac:dyDescent="0.2">
      <c r="B69" s="74" t="s">
        <v>188</v>
      </c>
      <c r="C69" s="37">
        <v>0</v>
      </c>
      <c r="D69" s="37"/>
      <c r="E69" s="36">
        <f>C69*D69</f>
        <v>0</v>
      </c>
      <c r="F69" s="75"/>
      <c r="G69" s="75"/>
    </row>
    <row r="70" spans="2:7" x14ac:dyDescent="0.2">
      <c r="B70" s="80"/>
      <c r="C70" s="81"/>
      <c r="D70" s="81"/>
      <c r="E70" s="36">
        <f>C70*D70</f>
        <v>0</v>
      </c>
      <c r="F70" s="75"/>
      <c r="G70" s="75"/>
    </row>
    <row r="71" spans="2:7" ht="25.5" x14ac:dyDescent="0.2">
      <c r="B71" s="82"/>
      <c r="C71" s="83"/>
      <c r="D71" s="84" t="s">
        <v>194</v>
      </c>
      <c r="E71" s="36">
        <f>SUM(E69:E70)</f>
        <v>0</v>
      </c>
      <c r="F71" s="37"/>
      <c r="G71" s="38">
        <f>E71*F71</f>
        <v>0</v>
      </c>
    </row>
    <row r="74" spans="2:7" x14ac:dyDescent="0.2">
      <c r="B74" s="56"/>
      <c r="C74" s="56" t="s">
        <v>38</v>
      </c>
      <c r="D74" s="56" t="s">
        <v>39</v>
      </c>
      <c r="E74" s="56" t="s">
        <v>40</v>
      </c>
      <c r="F74" s="56" t="s">
        <v>41</v>
      </c>
      <c r="G74" s="56" t="s">
        <v>42</v>
      </c>
    </row>
    <row r="75" spans="2:7" ht="54" x14ac:dyDescent="0.2">
      <c r="B75" s="85"/>
      <c r="C75" s="85" t="s">
        <v>195</v>
      </c>
      <c r="D75" s="85" t="s">
        <v>196</v>
      </c>
      <c r="E75" s="85" t="s">
        <v>197</v>
      </c>
      <c r="F75" s="85" t="s">
        <v>198</v>
      </c>
      <c r="G75" s="85" t="s">
        <v>199</v>
      </c>
    </row>
    <row r="76" spans="2:7" x14ac:dyDescent="0.2">
      <c r="B76" s="59"/>
      <c r="C76" s="86"/>
      <c r="D76" s="87"/>
      <c r="E76" s="87" t="s">
        <v>200</v>
      </c>
      <c r="F76" s="88"/>
      <c r="G76" s="88" t="s">
        <v>201</v>
      </c>
    </row>
    <row r="77" spans="2:7" x14ac:dyDescent="0.2">
      <c r="B77" s="89" t="s">
        <v>202</v>
      </c>
      <c r="C77" s="38">
        <f>G51</f>
        <v>282629762.01468402</v>
      </c>
      <c r="D77" s="37">
        <f>G59</f>
        <v>4.5000000000000005E-2</v>
      </c>
      <c r="E77" s="38">
        <f>C77*D77</f>
        <v>12718339.290660782</v>
      </c>
      <c r="F77" s="90">
        <v>0</v>
      </c>
      <c r="G77" s="38">
        <f>(E77-F77)/1000000</f>
        <v>12.718339290660781</v>
      </c>
    </row>
    <row r="78" spans="2:7" x14ac:dyDescent="0.2">
      <c r="B78" s="89" t="s">
        <v>203</v>
      </c>
      <c r="C78" s="38">
        <f>H51</f>
        <v>0</v>
      </c>
      <c r="D78" s="37">
        <f>G71</f>
        <v>0</v>
      </c>
      <c r="E78" s="38">
        <f>C78*D78</f>
        <v>0</v>
      </c>
      <c r="F78" s="90"/>
      <c r="G78" s="38">
        <f>(E78-F78)/1000000</f>
        <v>0</v>
      </c>
    </row>
  </sheetData>
  <mergeCells count="6">
    <mergeCell ref="B61:G64"/>
    <mergeCell ref="B2:H2"/>
    <mergeCell ref="C4:D4"/>
    <mergeCell ref="C5:D5"/>
    <mergeCell ref="C6:D6"/>
    <mergeCell ref="B8:B9"/>
  </mergeCells>
  <hyperlinks>
    <hyperlink ref="C8" r:id="rId1"/>
    <hyperlink ref="D8" r:id="rId2"/>
    <hyperlink ref="E8" r:id="rId3"/>
    <hyperlink ref="C54" r:id="rId4"/>
    <hyperlink ref="D54" r:id="rId5"/>
    <hyperlink ref="F54" r:id="rId6"/>
  </hyperlinks>
  <pageMargins left="0.7" right="0.7" top="0.75" bottom="0.75" header="0.3" footer="0.3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BFBFBF"/>
  </sheetPr>
  <dimension ref="A1:J58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1" max="1" width="3.28515625" style="2" customWidth="1"/>
    <col min="2" max="2" width="4" style="5" customWidth="1"/>
    <col min="3" max="3" width="6.85546875" style="5" customWidth="1"/>
    <col min="4" max="4" width="7" style="5" customWidth="1"/>
    <col min="5" max="5" width="7.28515625" style="5" customWidth="1"/>
    <col min="6" max="6" width="42.140625" style="5" customWidth="1"/>
    <col min="7" max="10" width="18.7109375" style="5" customWidth="1"/>
    <col min="11" max="16384" width="11.42578125" style="5"/>
  </cols>
  <sheetData>
    <row r="1" spans="1:10" x14ac:dyDescent="0.25">
      <c r="A1" s="5"/>
      <c r="B1" s="2"/>
      <c r="C1" s="2"/>
      <c r="D1" s="2"/>
      <c r="E1" s="2"/>
    </row>
    <row r="2" spans="1:10" ht="15.75" customHeight="1" x14ac:dyDescent="0.25">
      <c r="B2" s="229" t="s">
        <v>291</v>
      </c>
      <c r="C2" s="229"/>
      <c r="D2" s="229"/>
      <c r="E2" s="229"/>
      <c r="F2" s="229"/>
      <c r="G2" s="229"/>
      <c r="H2" s="229"/>
      <c r="I2" s="229"/>
      <c r="J2" s="229"/>
    </row>
    <row r="5" spans="1:10" ht="25.5" x14ac:dyDescent="0.25">
      <c r="A5" s="1"/>
      <c r="B5" s="237" t="s">
        <v>65</v>
      </c>
      <c r="C5" s="238"/>
      <c r="D5" s="238"/>
      <c r="E5" s="238"/>
      <c r="F5" s="34" t="s">
        <v>66</v>
      </c>
      <c r="G5" s="34" t="s">
        <v>67</v>
      </c>
      <c r="H5" s="34" t="s">
        <v>288</v>
      </c>
      <c r="I5" s="34" t="s">
        <v>289</v>
      </c>
      <c r="J5" s="34" t="s">
        <v>68</v>
      </c>
    </row>
    <row r="6" spans="1:10" ht="18" x14ac:dyDescent="0.25">
      <c r="A6" s="1"/>
      <c r="B6" s="144">
        <v>6</v>
      </c>
      <c r="C6" s="145"/>
      <c r="D6" s="145"/>
      <c r="E6" s="145"/>
      <c r="F6" s="146" t="s">
        <v>234</v>
      </c>
      <c r="G6" s="146"/>
      <c r="H6" s="146"/>
      <c r="I6" s="146"/>
      <c r="J6" s="156">
        <f>SUM(J7+J9)</f>
        <v>267.08510000000001</v>
      </c>
    </row>
    <row r="7" spans="1:10" ht="18" x14ac:dyDescent="0.25">
      <c r="A7" s="1"/>
      <c r="B7" s="147"/>
      <c r="C7" s="161" t="s">
        <v>90</v>
      </c>
      <c r="D7" s="148"/>
      <c r="E7" s="148"/>
      <c r="F7" s="160" t="s">
        <v>262</v>
      </c>
      <c r="G7" s="155"/>
      <c r="H7" s="155"/>
      <c r="I7" s="155"/>
      <c r="J7" s="158">
        <f>ROUND(G7+H7*21+I7*310,4)</f>
        <v>0</v>
      </c>
    </row>
    <row r="8" spans="1:10" ht="18" x14ac:dyDescent="0.25">
      <c r="A8" s="1"/>
      <c r="B8" s="147"/>
      <c r="C8" s="148"/>
      <c r="D8" s="161" t="s">
        <v>266</v>
      </c>
      <c r="E8" s="148"/>
      <c r="F8" s="160" t="s">
        <v>286</v>
      </c>
      <c r="G8" s="155"/>
      <c r="H8" s="155"/>
      <c r="I8" s="155"/>
      <c r="J8" s="158">
        <f>ROUND(G8+H8*21+I8*310,4)</f>
        <v>0</v>
      </c>
    </row>
    <row r="9" spans="1:10" ht="18" x14ac:dyDescent="0.25">
      <c r="A9" s="1"/>
      <c r="B9" s="147"/>
      <c r="C9" s="148" t="s">
        <v>208</v>
      </c>
      <c r="D9" s="148"/>
      <c r="E9" s="148"/>
      <c r="F9" s="149" t="s">
        <v>105</v>
      </c>
      <c r="G9" s="155"/>
      <c r="H9" s="157">
        <f>H10+H11</f>
        <v>12718.339290660781</v>
      </c>
      <c r="I9" s="155"/>
      <c r="J9" s="158">
        <f>SUM(J10,J11)</f>
        <v>267.08510000000001</v>
      </c>
    </row>
    <row r="10" spans="1:10" ht="18" x14ac:dyDescent="0.25">
      <c r="A10" s="1"/>
      <c r="B10" s="147"/>
      <c r="C10" s="148"/>
      <c r="D10" s="148" t="s">
        <v>152</v>
      </c>
      <c r="E10" s="148"/>
      <c r="F10" s="150" t="s">
        <v>250</v>
      </c>
      <c r="G10" s="155"/>
      <c r="H10" s="159">
        <f>'Emisiones GEI 6B1'!G77*1000</f>
        <v>12718.339290660781</v>
      </c>
      <c r="I10" s="155"/>
      <c r="J10" s="158">
        <f>ROUND(G10+H10*21/1000+I10*310/1000,4)</f>
        <v>267.08510000000001</v>
      </c>
    </row>
    <row r="11" spans="1:10" ht="24.75" x14ac:dyDescent="0.25">
      <c r="A11" s="1"/>
      <c r="B11" s="147"/>
      <c r="C11" s="148"/>
      <c r="D11" s="161" t="s">
        <v>273</v>
      </c>
      <c r="E11" s="161"/>
      <c r="F11" s="162" t="s">
        <v>275</v>
      </c>
      <c r="G11" s="155"/>
      <c r="H11" s="155"/>
      <c r="I11" s="155"/>
      <c r="J11" s="158">
        <f>SUM(J12:J13)</f>
        <v>0</v>
      </c>
    </row>
    <row r="12" spans="1:10" ht="18" x14ac:dyDescent="0.25">
      <c r="A12" s="1"/>
      <c r="B12" s="151"/>
      <c r="C12" s="152"/>
      <c r="D12" s="163"/>
      <c r="E12" s="161" t="s">
        <v>278</v>
      </c>
      <c r="F12" s="160" t="s">
        <v>100</v>
      </c>
      <c r="G12" s="155"/>
      <c r="H12" s="155"/>
      <c r="I12" s="155"/>
      <c r="J12" s="158">
        <f t="shared" ref="J12:J13" si="0">ROUND(G12+H12*21+I12*310,4)</f>
        <v>0</v>
      </c>
    </row>
    <row r="13" spans="1:10" ht="18" x14ac:dyDescent="0.25">
      <c r="A13" s="1"/>
      <c r="B13" s="153"/>
      <c r="C13" s="154"/>
      <c r="D13" s="164"/>
      <c r="E13" s="164" t="s">
        <v>287</v>
      </c>
      <c r="F13" s="160" t="s">
        <v>210</v>
      </c>
      <c r="G13" s="155"/>
      <c r="H13" s="155"/>
      <c r="I13" s="155"/>
      <c r="J13" s="158">
        <f t="shared" si="0"/>
        <v>0</v>
      </c>
    </row>
    <row r="14" spans="1:10" x14ac:dyDescent="0.25">
      <c r="H14" s="103"/>
      <c r="I14" s="103"/>
    </row>
    <row r="57" spans="1:1" x14ac:dyDescent="0.25">
      <c r="A57" s="4"/>
    </row>
    <row r="58" spans="1:1" x14ac:dyDescent="0.25">
      <c r="A58" s="4"/>
    </row>
  </sheetData>
  <mergeCells count="2">
    <mergeCell ref="B2:J2"/>
    <mergeCell ref="B5:E5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Características datos</vt:lpstr>
      <vt:lpstr>InfoBase 6B1</vt:lpstr>
      <vt:lpstr>InfoProc 6B1</vt:lpstr>
      <vt:lpstr>Prop. y Fact. de conversión</vt:lpstr>
      <vt:lpstr>FE 6B1</vt:lpstr>
      <vt:lpstr>Emisiones GEI 6B1</vt:lpstr>
      <vt:lpstr>Resultados INGEI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Cordova</dc:creator>
  <cp:lastModifiedBy>Margoth Melissa Espinoza Cipriano</cp:lastModifiedBy>
  <dcterms:created xsi:type="dcterms:W3CDTF">2015-03-20T14:34:16Z</dcterms:created>
  <dcterms:modified xsi:type="dcterms:W3CDTF">2016-06-22T21:36:00Z</dcterms:modified>
</cp:coreProperties>
</file>