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charts/style11.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Override PartName="/xl/charts/colors12.xml" ContentType="application/vnd.ms-office.chartcolorstyle+xml"/>
  <Override PartName="/xl/charts/colors9.xml" ContentType="application/vnd.ms-office.chartcolorstyle+xml"/>
  <Override PartName="/xl/charts/style9.xml" ContentType="application/vnd.ms-office.chartstyle+xml"/>
  <Override PartName="/xl/charts/style6.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7.xml" ContentType="application/vnd.ms-office.chartcolorstyle+xml"/>
  <Override PartName="/xl/charts/colors4.xml" ContentType="application/vnd.ms-office.chartcolorstyle+xml"/>
  <Override PartName="/xl/charts/style1.xml" ContentType="application/vnd.ms-office.chartstyle+xml"/>
  <Override PartName="/xl/charts/style2.xml" ContentType="application/vnd.ms-office.chartstyle+xml"/>
  <Override PartName="/xl/charts/colors2.xml" ContentType="application/vnd.ms-office.chartcolorstyle+xml"/>
  <Override PartName="/xl/charts/style4.xml" ContentType="application/vnd.ms-office.chartstyle+xml"/>
  <Override PartName="/xl/charts/colors3.xml" ContentType="application/vnd.ms-office.chartcolorstyle+xml"/>
  <Override PartName="/xl/charts/style3.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0490" windowHeight="6930" tabRatio="903" firstSheet="2" activeTab="7"/>
  </bookViews>
  <sheets>
    <sheet name="Instrucciones" sheetId="59" r:id="rId1"/>
    <sheet name="C. datos" sheetId="60" r:id="rId2"/>
    <sheet name="IB 4D1a - Población y cobertura" sheetId="42" r:id="rId3"/>
    <sheet name="IB 4D1a - Tipos de tratamiento" sheetId="55" r:id="rId4"/>
    <sheet name="IB 4D1b - Consumo de proteína" sheetId="44" r:id="rId5"/>
    <sheet name="Factores" sheetId="23" r:id="rId6"/>
    <sheet name="IP 4D1a - FE y DBO" sheetId="56" r:id="rId7"/>
    <sheet name="GEI 4D1a" sheetId="25" r:id="rId8"/>
    <sheet name="GEI 4D1b" sheetId="26" r:id="rId9"/>
    <sheet name="Resultados RAGEI" sheetId="11" r:id="rId10"/>
    <sheet name="Serie Temporal" sheetId="58" r:id="rId11"/>
    <sheet name="Incertidumbre" sheetId="61" r:id="rId12"/>
    <sheet name="Valores Incertidumbre" sheetId="62" r:id="rId13"/>
  </sheets>
  <externalReferences>
    <externalReference r:id="rId16"/>
  </externalReferences>
  <definedNames/>
  <calcPr calcId="162913"/>
</workbook>
</file>

<file path=xl/comments4.xml><?xml version="1.0" encoding="utf-8"?>
<comments xmlns="http://schemas.openxmlformats.org/spreadsheetml/2006/main">
  <authors>
    <author>tc={9D6AA1D2-09AA-4555-9CFA-ECE7D9B90BC8}</author>
    <author>Nelsi Isabel Malaga Cueva</author>
  </authors>
  <commentList>
    <comment ref="E37" authorId="0">
      <text>
        <r>
          <rPr>
            <sz val="11"/>
            <color theme="1"/>
            <rFont val="Calibri"/>
            <family val="2"/>
            <scheme val="minor"/>
          </rPr>
          <t>OJO que en este año INEI presenta la data agrupada de letrina con pozo ciego. Ver fuente</t>
        </r>
      </text>
    </comment>
    <comment ref="E196" authorId="1">
      <text>
        <r>
          <rPr>
            <sz val="8"/>
            <rFont val="Tahoma"/>
            <family val="2"/>
          </rPr>
          <t>(Informe G Leon) Las tecnologías utilizadas son de lagunas de estabilización y tanques Imhoff seguido de humedales artificiales.</t>
        </r>
      </text>
    </comment>
  </commentList>
</comments>
</file>

<file path=xl/sharedStrings.xml><?xml version="1.0" encoding="utf-8"?>
<sst xmlns="http://schemas.openxmlformats.org/spreadsheetml/2006/main" count="1072" uniqueCount="594">
  <si>
    <t>Código</t>
  </si>
  <si>
    <t>DATOS DE LA INFORMACIÓN BASE</t>
  </si>
  <si>
    <t>Masa</t>
  </si>
  <si>
    <t>g</t>
  </si>
  <si>
    <t>Conversión de unidades</t>
  </si>
  <si>
    <t>G</t>
  </si>
  <si>
    <t>Prefijo</t>
  </si>
  <si>
    <t>kilo</t>
  </si>
  <si>
    <t>k</t>
  </si>
  <si>
    <t>mega</t>
  </si>
  <si>
    <t>M</t>
  </si>
  <si>
    <t>giga</t>
  </si>
  <si>
    <t>g/hab.día</t>
  </si>
  <si>
    <t>Fracción de nitrógeno en la proteína</t>
  </si>
  <si>
    <t>Kg N/Kg proteína</t>
  </si>
  <si>
    <t>Relación de esta hoja, con otras:</t>
  </si>
  <si>
    <t>Sector</t>
  </si>
  <si>
    <t>Desechos</t>
  </si>
  <si>
    <t>Categoría</t>
  </si>
  <si>
    <t>Código de categoría</t>
  </si>
  <si>
    <t>-</t>
  </si>
  <si>
    <t>http://www.fao.org/fileadmin/templates/ess/documents/food_security_statistics/country_profiles/esp/Peru_S.pdf</t>
  </si>
  <si>
    <t>Dato Nacional</t>
  </si>
  <si>
    <t>MVCS (2006). Reglamento Nacional de Edificaciones, Decreto Supremo Nro. 011-2006-Vivienda. Norma OS.090, Plantas de tratamiento de Aguas Residuales, cap. 4.3, Art. 4.3.6, p.</t>
  </si>
  <si>
    <t>* Parámetros de aporte per cápita para aguas residuales domésticas.</t>
  </si>
  <si>
    <t>Fuente</t>
  </si>
  <si>
    <t>Comentario</t>
  </si>
  <si>
    <t>Vínculo de acceso</t>
  </si>
  <si>
    <t>Emisiones indirectas de óxido nitroso procedentes del excremento humano</t>
  </si>
  <si>
    <t xml:space="preserve">Componente orgánico degradable </t>
  </si>
  <si>
    <t>Factor de multiplicación</t>
  </si>
  <si>
    <t>Símbolo</t>
  </si>
  <si>
    <t>1 kilogramo =</t>
  </si>
  <si>
    <t>CO</t>
  </si>
  <si>
    <t>Recuperado de: http://cdn-web.construccion.org/normas/rne2012/rne2006/files/titulo2/03_OS/RNE2006_OS_090.pdf</t>
  </si>
  <si>
    <r>
      <t>DBO</t>
    </r>
    <r>
      <rPr>
        <vertAlign val="subscript"/>
        <sz val="10"/>
        <color theme="0"/>
        <rFont val="Calibri"/>
        <family val="2"/>
        <scheme val="minor"/>
      </rPr>
      <t>5</t>
    </r>
    <r>
      <rPr>
        <sz val="10"/>
        <color theme="0"/>
        <rFont val="Calibri"/>
        <family val="2"/>
        <scheme val="minor"/>
      </rPr>
      <t>*</t>
    </r>
  </si>
  <si>
    <t>Población total, urbana y rural</t>
  </si>
  <si>
    <t>4D1a</t>
  </si>
  <si>
    <t>Año</t>
  </si>
  <si>
    <t>URBANA</t>
  </si>
  <si>
    <t>RURAL</t>
  </si>
  <si>
    <t xml:space="preserve">Población </t>
  </si>
  <si>
    <t>Población urbana</t>
  </si>
  <si>
    <t>Población rural</t>
  </si>
  <si>
    <t>Lagunas facultativas</t>
  </si>
  <si>
    <t>Lagunas anaerobias</t>
  </si>
  <si>
    <t>Lodos activados</t>
  </si>
  <si>
    <t>Zanjas de oxidación</t>
  </si>
  <si>
    <t>Laguna anaeróbica profunda (y otros tratamientos anaeróbicos de similar FCM)</t>
  </si>
  <si>
    <t xml:space="preserve">Filtro biológico </t>
  </si>
  <si>
    <t xml:space="preserve">Otros </t>
  </si>
  <si>
    <t>AGUAS RESIDUALES URBANAS</t>
  </si>
  <si>
    <t>Tanque séptico</t>
  </si>
  <si>
    <t>TOTAL</t>
  </si>
  <si>
    <t>Sistema séptico</t>
  </si>
  <si>
    <t>Cloaca en movimiento</t>
  </si>
  <si>
    <t>Río, lago, mar</t>
  </si>
  <si>
    <t>AGUAS RESIDUALES RURALES</t>
  </si>
  <si>
    <t>Consumo de proteínas de la dieta (g/persona/día)</t>
  </si>
  <si>
    <t>FAO 2011. Perfil de País: Indicadores de Seguridad Alimentaria.</t>
  </si>
  <si>
    <t>Consumo de alimentos</t>
  </si>
  <si>
    <t>Country Code</t>
  </si>
  <si>
    <t>Nombre del país</t>
  </si>
  <si>
    <t>1990-92</t>
  </si>
  <si>
    <t>1995-97</t>
  </si>
  <si>
    <t>2000-02</t>
  </si>
  <si>
    <t>2005-07</t>
  </si>
  <si>
    <t>Perú</t>
  </si>
  <si>
    <t>Fuente: FAO 2011. Perfil de País: Indicadores de Seguridad Alimentaria.</t>
  </si>
  <si>
    <t>Población total</t>
  </si>
  <si>
    <t>Cloaca estancada</t>
  </si>
  <si>
    <t>Planta de tratamiento centralizado aeróbico – bien operada</t>
  </si>
  <si>
    <t>Digestor anaeróbico para lodos</t>
  </si>
  <si>
    <t>Reactor anaeróbico</t>
  </si>
  <si>
    <t>Laguna anaeróbica poco profunda</t>
  </si>
  <si>
    <t>Laguna anaeróbica profunda</t>
  </si>
  <si>
    <t>Factor de corrección de metano</t>
  </si>
  <si>
    <t>Fracción de corrección para descargas industriales</t>
  </si>
  <si>
    <t>Fracción de corrección para efluentes industriales (EI)</t>
  </si>
  <si>
    <t>I - Si los EI son eliminados en el alcantarillado</t>
  </si>
  <si>
    <t>I - si los EI no son eliminados en el alcantarillado</t>
  </si>
  <si>
    <t>kgN/año</t>
  </si>
  <si>
    <t>(kg N2O-N/kg N)</t>
  </si>
  <si>
    <t>Factor de emisión del N20</t>
  </si>
  <si>
    <t>Factor de conversión kg N2O-N a kg N2O</t>
  </si>
  <si>
    <t>El factor 44/28 corresponde a la conversión de kg. de N2O-N en kg. de N2O.</t>
  </si>
  <si>
    <t>kg N2O-N a kg N2O</t>
  </si>
  <si>
    <t>Emisiones de metano procedentes del tratamiento de las aguas residuales domésticas urbanas y rurales</t>
  </si>
  <si>
    <t>Tratamiento y eliminación de aguas residuales domésticas</t>
  </si>
  <si>
    <t>4D1</t>
  </si>
  <si>
    <t>Grupo de población</t>
  </si>
  <si>
    <t>Grado de utilización (10)</t>
  </si>
  <si>
    <t>Grado de utilización</t>
  </si>
  <si>
    <t>Urbana</t>
  </si>
  <si>
    <t>Tipo de tratamiento</t>
  </si>
  <si>
    <t>Contenido orgánico degradable en el agua</t>
  </si>
  <si>
    <t>Factor de Emisión por tipo de tratamiento</t>
  </si>
  <si>
    <t>Rural</t>
  </si>
  <si>
    <t>URBANO</t>
  </si>
  <si>
    <t>Factor para las proteínas industriales y comerciales co-eliminadas</t>
  </si>
  <si>
    <t>4D</t>
  </si>
  <si>
    <t>4D1b</t>
  </si>
  <si>
    <t xml:space="preserve"> ,.-</t>
  </si>
  <si>
    <t xml:space="preserve">Población total nacional </t>
  </si>
  <si>
    <t>|</t>
  </si>
  <si>
    <t>R = Cantidad de CH4 recuperada durante el año del inventario, kg. de CH4/año</t>
  </si>
  <si>
    <t>Ui = Fracción de la población del grupo de ingresos i en el año de inventario,</t>
  </si>
  <si>
    <t>Ti,j = Grado de utilización de vía o sistema de tratamiento y/o eliminación j, para cada fracción de grupo de ingresos i en el año del inventario</t>
  </si>
  <si>
    <t>A</t>
  </si>
  <si>
    <t>B</t>
  </si>
  <si>
    <t>C</t>
  </si>
  <si>
    <t>D</t>
  </si>
  <si>
    <t>E</t>
  </si>
  <si>
    <t>F</t>
  </si>
  <si>
    <t>Potencial de calentamiento global  (GWP)</t>
  </si>
  <si>
    <r>
      <t>Potencial de calentamiento global - GWP  (horizonte 100 años) para CH</t>
    </r>
    <r>
      <rPr>
        <b/>
        <vertAlign val="subscript"/>
        <sz val="10"/>
        <color theme="0"/>
        <rFont val="Calibri"/>
        <family val="2"/>
        <scheme val="minor"/>
      </rPr>
      <t>4</t>
    </r>
  </si>
  <si>
    <t>adimensional</t>
  </si>
  <si>
    <r>
      <t>Potencial de calentamiento global - GWP  (horizonte 100 años) para N</t>
    </r>
    <r>
      <rPr>
        <b/>
        <vertAlign val="subscript"/>
        <sz val="10"/>
        <color theme="0"/>
        <rFont val="Calibri"/>
        <family val="2"/>
        <scheme val="minor"/>
      </rPr>
      <t>2</t>
    </r>
    <r>
      <rPr>
        <b/>
        <sz val="10"/>
        <color theme="0"/>
        <rFont val="Calibri"/>
        <family val="2"/>
        <scheme val="minor"/>
      </rPr>
      <t>O</t>
    </r>
  </si>
  <si>
    <t xml:space="preserve">4D1a </t>
  </si>
  <si>
    <t>Total</t>
  </si>
  <si>
    <t xml:space="preserve">INSTRUCCIONES </t>
  </si>
  <si>
    <t>ALCANCE</t>
  </si>
  <si>
    <t>METODOLOGÍA DE CALCULO</t>
  </si>
  <si>
    <t>Sector: Desechos</t>
  </si>
  <si>
    <t>Para el cálculo de Emisiones GEI:</t>
  </si>
  <si>
    <t>Nivel 1: El método mas básico que es aplicado cuando se utiliza niveles de actividad disponibles y factores de emisión por defecto de las guías del IPCC.</t>
  </si>
  <si>
    <t>Nivel 2: Método intermedio de cálculo en términos de esfuerzo y sofisticación, en la mayoría de casos se basa en el uso de niveles de actividad disponible y factores de emisión mas detallados o específicos.</t>
  </si>
  <si>
    <t>Nivel 3: El método mas exigente en términos de complejidad y requerimientos de datos, usualmente implica el uso de modelos y ecuaciones complejas.</t>
  </si>
  <si>
    <t xml:space="preserve">ESTRUCTURA DE LA HOJA DE CALCULO </t>
  </si>
  <si>
    <t>Las hojas de cálculo, en este libro, están agrupadas por los siguientes colores:</t>
  </si>
  <si>
    <t>Color de hoja</t>
  </si>
  <si>
    <t>Descripción</t>
  </si>
  <si>
    <t>Caracterización de datos</t>
  </si>
  <si>
    <t>Información base de nivel de actividad</t>
  </si>
  <si>
    <t>Información procesada de nivel de actividad</t>
  </si>
  <si>
    <t>Propiedades, Factores de conversión y Factores de emisión de GEI</t>
  </si>
  <si>
    <t>Hojas de estimaciones de emisiones GEI por fuente</t>
  </si>
  <si>
    <t>Resultados GEI para Tratamiento y eliminación de aguas residuales domésticas y comerciales</t>
  </si>
  <si>
    <t>Los grupos de hojas se relacionan como se muestra en el diagrama:</t>
  </si>
  <si>
    <t xml:space="preserve">ABREVIATURAS </t>
  </si>
  <si>
    <r>
      <t>B</t>
    </r>
    <r>
      <rPr>
        <vertAlign val="subscript"/>
        <sz val="10"/>
        <rFont val="Calibri"/>
        <family val="2"/>
        <scheme val="minor"/>
      </rPr>
      <t>o</t>
    </r>
  </si>
  <si>
    <t>: Capacidad máxima de producción de metano</t>
  </si>
  <si>
    <t>: Carbono</t>
  </si>
  <si>
    <t>CA</t>
  </si>
  <si>
    <t>: Valor calculado</t>
  </si>
  <si>
    <r>
      <t>CH</t>
    </r>
    <r>
      <rPr>
        <vertAlign val="subscript"/>
        <sz val="10"/>
        <rFont val="Calibri"/>
        <family val="2"/>
        <scheme val="minor"/>
      </rPr>
      <t>4</t>
    </r>
  </si>
  <si>
    <t>: Metano</t>
  </si>
  <si>
    <r>
      <t>CO</t>
    </r>
    <r>
      <rPr>
        <vertAlign val="subscript"/>
        <sz val="10"/>
        <rFont val="Calibri"/>
        <family val="2"/>
        <scheme val="minor"/>
      </rPr>
      <t>2</t>
    </r>
  </si>
  <si>
    <t xml:space="preserve">: Dióxido de carbono </t>
  </si>
  <si>
    <t>: Dióxido de carbono equivalente</t>
  </si>
  <si>
    <t>: Valor por defecto</t>
  </si>
  <si>
    <t>DBO</t>
  </si>
  <si>
    <t>: Demanda biológica de oxígeno</t>
  </si>
  <si>
    <t>FCM</t>
  </si>
  <si>
    <t>: Factor de corrección de metano</t>
  </si>
  <si>
    <t>FE</t>
  </si>
  <si>
    <t>: Factor de Emisión</t>
  </si>
  <si>
    <r>
      <t>Frac</t>
    </r>
    <r>
      <rPr>
        <vertAlign val="subscript"/>
        <sz val="10"/>
        <rFont val="Calibri"/>
        <family val="2"/>
        <scheme val="minor"/>
      </rPr>
      <t>NPR</t>
    </r>
  </si>
  <si>
    <t>: Fracción de nitrógeno en la proteína</t>
  </si>
  <si>
    <t>: gramos</t>
  </si>
  <si>
    <t>GEI</t>
  </si>
  <si>
    <t>: Gases de Efecto Invernadero</t>
  </si>
  <si>
    <t>Gg</t>
  </si>
  <si>
    <t>: Gigagramos</t>
  </si>
  <si>
    <t>INGEI</t>
  </si>
  <si>
    <t>: Inventario Nacional de Gases de Efecto Invernadero</t>
  </si>
  <si>
    <t>IPCC</t>
  </si>
  <si>
    <t>: Panel Intergubernamental sobre cambio climático</t>
  </si>
  <si>
    <t>kg</t>
  </si>
  <si>
    <t>: kg</t>
  </si>
  <si>
    <t>l</t>
  </si>
  <si>
    <t>: litros</t>
  </si>
  <si>
    <t>: metros cúbicos</t>
  </si>
  <si>
    <t xml:space="preserve">N </t>
  </si>
  <si>
    <t>: Nitrógeno</t>
  </si>
  <si>
    <r>
      <t>N</t>
    </r>
    <r>
      <rPr>
        <vertAlign val="subscript"/>
        <sz val="10"/>
        <rFont val="Calibri"/>
        <family val="2"/>
        <scheme val="minor"/>
      </rPr>
      <t>2</t>
    </r>
    <r>
      <rPr>
        <sz val="10"/>
        <rFont val="Calibri"/>
        <family val="2"/>
        <scheme val="minor"/>
      </rPr>
      <t>O</t>
    </r>
  </si>
  <si>
    <t>: Oxido Nitroso</t>
  </si>
  <si>
    <t>RAGEI</t>
  </si>
  <si>
    <t xml:space="preserve">: Reporte Anual de Gases de Efecto Invernadero </t>
  </si>
  <si>
    <t>: toneladas</t>
  </si>
  <si>
    <t>Categorización</t>
  </si>
  <si>
    <t>Fuente de emisión / captura</t>
  </si>
  <si>
    <t>Definición IPCC</t>
  </si>
  <si>
    <t xml:space="preserve">Dato Nacional </t>
  </si>
  <si>
    <t>Unidad</t>
  </si>
  <si>
    <t>TIER/Nivel</t>
  </si>
  <si>
    <t>Fuente de Información</t>
  </si>
  <si>
    <t>Uso de la información</t>
  </si>
  <si>
    <t>Gases de GEI generados por el nivel de actividad</t>
  </si>
  <si>
    <t>Comentarios</t>
  </si>
  <si>
    <t>Hojas relacionada</t>
  </si>
  <si>
    <t>Factor de emisión</t>
  </si>
  <si>
    <t>calculado (CA)/
por defecto (D)</t>
  </si>
  <si>
    <t>Fuente de información</t>
  </si>
  <si>
    <t>personas</t>
  </si>
  <si>
    <t>Sistema de tratamiento de los lodos empleados para las aguas residuales domésticas</t>
  </si>
  <si>
    <t>NE</t>
  </si>
  <si>
    <t>Fracción de los lodos tratados por el sistema de tratamiento (%)</t>
  </si>
  <si>
    <t>Fracción de nitrógeno en la proteína (kg N/kg proteína)</t>
  </si>
  <si>
    <t>Población (cifra)</t>
  </si>
  <si>
    <t xml:space="preserve">Población total </t>
  </si>
  <si>
    <t>Base para la estimación del total de nitrógeno en la proteína de las aguas residuales.</t>
  </si>
  <si>
    <t>Sector Desechos - Subcategoría de Tratamiento y Eliminación de Aguas Residuales Domésticas</t>
  </si>
  <si>
    <t>t</t>
  </si>
  <si>
    <t>GL2006</t>
  </si>
  <si>
    <t>: Directrices del IPCC para los Inventarios Nacionales de Gases de Efecto Invernadero – Versión Revisada en 2006</t>
  </si>
  <si>
    <t>SUNASS</t>
  </si>
  <si>
    <t>DATASS</t>
  </si>
  <si>
    <t>: Superintendencia Nacional de Servicios de Saneamiento</t>
  </si>
  <si>
    <t>: Diagnóstico sobre el abastecimiento de agua y saneamiento en el ámbito rural</t>
  </si>
  <si>
    <t>INEI</t>
  </si>
  <si>
    <t>: Instituto Nacional de Estadística e Informática</t>
  </si>
  <si>
    <t>ARD</t>
  </si>
  <si>
    <t>: Aguas Residuales Domésticas</t>
  </si>
  <si>
    <t>CCPP</t>
  </si>
  <si>
    <t>: Centros Poblados</t>
  </si>
  <si>
    <t>GWP</t>
  </si>
  <si>
    <t>: Potencial de Calentamiento Global</t>
  </si>
  <si>
    <t>: kilo</t>
  </si>
  <si>
    <t>: mega</t>
  </si>
  <si>
    <t>: giga</t>
  </si>
  <si>
    <t>K</t>
  </si>
  <si>
    <t>I</t>
  </si>
  <si>
    <t xml:space="preserve">: Fracción de corrección para efluentes industriales </t>
  </si>
  <si>
    <r>
      <t>CO</t>
    </r>
    <r>
      <rPr>
        <vertAlign val="subscript"/>
        <sz val="10"/>
        <rFont val="Calibri"/>
        <family val="2"/>
        <scheme val="minor"/>
      </rPr>
      <t>2</t>
    </r>
    <r>
      <rPr>
        <sz val="10"/>
        <rFont val="Calibri"/>
        <family val="2"/>
        <scheme val="minor"/>
      </rPr>
      <t>e</t>
    </r>
  </si>
  <si>
    <t>MVCS</t>
  </si>
  <si>
    <t>: Ministerio de Vivienda, Construcción y Saneamiento</t>
  </si>
  <si>
    <t>Tratamiento y Eliminación de Aguas Residuales</t>
  </si>
  <si>
    <t>Emisiones de metano</t>
  </si>
  <si>
    <t>Emisiones de óxido nitroso</t>
  </si>
  <si>
    <t>Las emisiones indirectas de óxido nitroso generado por la degradación de los componentes nitrogenados en las aguas residuales: urea, nitrato y proteínas</t>
  </si>
  <si>
    <t>Emisiones de CH4 generadas por el tratamiento y eliminación de agua residual doméstica en condiciones anaeróbicas.</t>
  </si>
  <si>
    <t xml:space="preserve">Población humana </t>
  </si>
  <si>
    <t>GEI 4D1a</t>
  </si>
  <si>
    <t>DBO por persona</t>
  </si>
  <si>
    <t>Fracción del grupo de ingresos de la población (U)</t>
  </si>
  <si>
    <t>Grado de utilización del sistema de tratamiento y/o eliminación (Ti,j)</t>
  </si>
  <si>
    <t>IP 4D1a - FE y COD</t>
  </si>
  <si>
    <t>Consumo anual de proteína per-cápita</t>
  </si>
  <si>
    <t>kg/persona/año</t>
  </si>
  <si>
    <t>GEI 4D1b</t>
  </si>
  <si>
    <t>Factor de Corrección de Metano por tipo de tratamiento</t>
  </si>
  <si>
    <t xml:space="preserve">
IP 4D1a - FE y COD</t>
  </si>
  <si>
    <t>Categorías</t>
  </si>
  <si>
    <r>
      <t>CO</t>
    </r>
    <r>
      <rPr>
        <b/>
        <vertAlign val="subscript"/>
        <sz val="11"/>
        <color rgb="FF000000"/>
        <rFont val="Calibri"/>
        <family val="2"/>
        <scheme val="minor"/>
      </rPr>
      <t>2</t>
    </r>
  </si>
  <si>
    <r>
      <t>CH</t>
    </r>
    <r>
      <rPr>
        <b/>
        <vertAlign val="subscript"/>
        <sz val="11"/>
        <color rgb="FF000000"/>
        <rFont val="Calibri"/>
        <family val="2"/>
        <scheme val="minor"/>
      </rPr>
      <t>4</t>
    </r>
  </si>
  <si>
    <r>
      <t>N</t>
    </r>
    <r>
      <rPr>
        <b/>
        <vertAlign val="subscript"/>
        <sz val="11"/>
        <color rgb="FF000000"/>
        <rFont val="Calibri"/>
        <family val="2"/>
        <scheme val="minor"/>
      </rPr>
      <t>2</t>
    </r>
    <r>
      <rPr>
        <b/>
        <sz val="11"/>
        <color rgb="FF000000"/>
        <rFont val="Calibri"/>
        <family val="2"/>
        <scheme val="minor"/>
      </rPr>
      <t>O</t>
    </r>
  </si>
  <si>
    <r>
      <t>NO</t>
    </r>
    <r>
      <rPr>
        <b/>
        <vertAlign val="subscript"/>
        <sz val="11"/>
        <color rgb="FF000000"/>
        <rFont val="Calibri"/>
        <family val="2"/>
        <scheme val="minor"/>
      </rPr>
      <t>x</t>
    </r>
  </si>
  <si>
    <r>
      <t>SO</t>
    </r>
    <r>
      <rPr>
        <b/>
        <vertAlign val="subscript"/>
        <sz val="11"/>
        <color rgb="FF000000"/>
        <rFont val="Calibri"/>
        <family val="2"/>
        <scheme val="minor"/>
      </rPr>
      <t>2</t>
    </r>
  </si>
  <si>
    <t>(Gg)</t>
  </si>
  <si>
    <t>4 DESECHOS</t>
  </si>
  <si>
    <t>4A Eliminación de Desechos Sólidos</t>
  </si>
  <si>
    <t>4B Tratamiento Biológico de Desechos Sólidos</t>
  </si>
  <si>
    <t>4C Incineración e incineración abierta de desechos sólidos</t>
  </si>
  <si>
    <t>4D Tratamiento y eliminación de aguas residuales</t>
  </si>
  <si>
    <t>4D1 Tratamiento y eliminación de aguas residuales domésticas</t>
  </si>
  <si>
    <t>4D2 Tratamiento y eliminación de aguas residuales industriales</t>
  </si>
  <si>
    <r>
      <t>Gg CH</t>
    </r>
    <r>
      <rPr>
        <b/>
        <vertAlign val="subscript"/>
        <sz val="11"/>
        <color theme="1"/>
        <rFont val="Calibri"/>
        <family val="2"/>
        <scheme val="minor"/>
      </rPr>
      <t>4</t>
    </r>
  </si>
  <si>
    <r>
      <t>Gg N</t>
    </r>
    <r>
      <rPr>
        <b/>
        <vertAlign val="subscript"/>
        <sz val="11"/>
        <color theme="1"/>
        <rFont val="Calibri"/>
        <family val="2"/>
        <scheme val="minor"/>
      </rPr>
      <t>2</t>
    </r>
    <r>
      <rPr>
        <b/>
        <sz val="11"/>
        <color theme="1"/>
        <rFont val="Calibri"/>
        <family val="2"/>
        <scheme val="minor"/>
      </rPr>
      <t>O</t>
    </r>
  </si>
  <si>
    <t>(*) Columna adicional al formato de reporte de la GL2006, con fines de comparabilidad con el inventario nacional</t>
  </si>
  <si>
    <t>COVDM</t>
  </si>
  <si>
    <t>: Compuestos Orgánicos Volátiles Distintos del Metano</t>
  </si>
  <si>
    <t>Sub categorías</t>
  </si>
  <si>
    <t>%</t>
  </si>
  <si>
    <t>Total Viviendas con eliminación de excretas</t>
  </si>
  <si>
    <t>Con Sistema De Alcantarillado Con PTAR</t>
  </si>
  <si>
    <t>Con Sistema De Alcantarillado Sin PTAR</t>
  </si>
  <si>
    <t>D=AxBxC</t>
  </si>
  <si>
    <t>Fuente. Elaboración propia para análisis de resultados</t>
  </si>
  <si>
    <t>4D1a - urbano</t>
  </si>
  <si>
    <t>4D1a - rural</t>
  </si>
  <si>
    <t>Factor de corrección de metano para el sistema de manejo (FCM)y</t>
  </si>
  <si>
    <t>: Fracción de proteína no consumida</t>
  </si>
  <si>
    <t>Directrices del IPCC para Inventarios Nacionales del IPCC - 2006 (GL2006) - Volumen 5 Desechos - Capítulo 6 - Tratamiento y Eliminación de Aguas Residuales</t>
  </si>
  <si>
    <t>: Nitrógeno eliminado con lodos</t>
  </si>
  <si>
    <t>IB</t>
  </si>
  <si>
    <t>: Información base</t>
  </si>
  <si>
    <t>IP</t>
  </si>
  <si>
    <t>: Información procesada</t>
  </si>
  <si>
    <t>Caracterización de Datos - Sector Desechos - Tratamiento y Eliminación de Aguas residuales domésticas y comerciales.</t>
  </si>
  <si>
    <t>Tratamiento y Eliminación de Aguas residuales domésticas</t>
  </si>
  <si>
    <t>Factor de corrección para DBO industrial adicional eliminado en alcantarillas (I)</t>
  </si>
  <si>
    <t>GL2006 Capítulo 6: Tratamiento y eliminación de aguas residuales Ecuación 6.3, pág. 6.14.</t>
  </si>
  <si>
    <t>FAO (2011). Perfil de País: Indicadores de Seguridad Alimentaria. Recuperado de: http://www.fao.org/fileadmin/templates/ess/documents/food_security_statistics/country_profiles/esp/Peru_S.pdf</t>
  </si>
  <si>
    <t>GL2006. Volumen 5. Capítulo 6: Tratamiento y eliminación de aguas residuales Ecuación 6.3, pág. 6.14.</t>
  </si>
  <si>
    <t xml:space="preserve"> GL2006. Volumen 5. Capítulo 6: Tratamiento y eliminación de aguas residuales Tabla 6.3, pág. 6.13.</t>
  </si>
  <si>
    <t>GL2006. Volumen 5. Capítulo 6: Tratamiento y eliminación de aguas residuales Ecuación 6.2, pág. 6.12. Valor por defecto Bo=0.6 kg CH4/kgCOD</t>
  </si>
  <si>
    <t xml:space="preserve"> GL2006. Volumen 5. Capítulo 6: Tratamiento y eliminación de aguas residuales Ecuación 6.8, pág. 6.25.</t>
  </si>
  <si>
    <t>GL2006. Volumen 5. Capítulo 6: Tratamiento y eliminación de aguas residuales Ecuación 6.8, pág. 6.25.</t>
  </si>
  <si>
    <t xml:space="preserve"> GL2006 Volumen 5. Capítulo 6: Tratamiento y eliminación de aguas residuales Tabla 6.11, pág. 6.27.</t>
  </si>
  <si>
    <t>Fracción de las aguas residuales domésticas tratadas y eliminadas por tipo de tratamiento</t>
  </si>
  <si>
    <t xml:space="preserve">Lagunas aireadas </t>
  </si>
  <si>
    <t xml:space="preserve">Tanque Imhoff </t>
  </si>
  <si>
    <t>FIND-COM</t>
  </si>
  <si>
    <t>Factor para las proteínas industriales y comerciales co-eliminadas en los sistemas de alcantarillado</t>
  </si>
  <si>
    <t>Consumo de proteína per cápita (kg/habitante/año)</t>
  </si>
  <si>
    <t xml:space="preserve"> GL2006 Capítulo 6: Tratamiento y eliminación de aguas residuales Tabla 6.3, pág. 6.13.</t>
  </si>
  <si>
    <t>Fracción de proteína no consumida</t>
  </si>
  <si>
    <t>kg N/kg proteína</t>
  </si>
  <si>
    <t>Nitrógeno eliminado con lodos</t>
  </si>
  <si>
    <t xml:space="preserve"> GL2006 Capítulo 6: Tratamiento y eliminación de aguas residuales Ecuación 6.8, pág. 6.25.</t>
  </si>
  <si>
    <t xml:space="preserve">Fuente:GL2006, Volumen 8 , Anexo 8A.1, p. 8A1.2.
</t>
  </si>
  <si>
    <t xml:space="preserve"> GL2006 Capítulo 6: Tratamiento y eliminación de aguas residuales Tabla 6.11, pág. 6.27.</t>
  </si>
  <si>
    <t xml:space="preserve"> GL2006 Capítulo 6: Tratamiento y eliminación de aguas residuales Ecuación 6.7, pág. 6.25.</t>
  </si>
  <si>
    <t xml:space="preserve"> GL2006 Capítulo 6: Tratamiento y eliminación de aguas residuales Ecuación 6.3. pág. 6.13.</t>
  </si>
  <si>
    <t xml:space="preserve"> GL2006 Capítulo 6: Tratamiento y eliminación de aguas residuales Ecuación 6.2. pág. 6.12.</t>
  </si>
  <si>
    <t xml:space="preserve">Fuente: Capitulo 6: Tratamiento y eliminación de aguas residuales. Cuadro 6.1, Pág. 6.11 </t>
  </si>
  <si>
    <t xml:space="preserve"> GL2006 Capítulo 6: Tratamiento y eliminación de aguas residuales Ecuación 6.7. pág. 6.25</t>
  </si>
  <si>
    <t xml:space="preserve">Consumo de proteína per cápita (kg/habitante/año) </t>
  </si>
  <si>
    <t xml:space="preserve">Fracción de nitrógeno en la proteína (kg N/kg proteína) </t>
  </si>
  <si>
    <t xml:space="preserve">Fracción de proteína no consumida (kg N/kg proteína) </t>
  </si>
  <si>
    <t>Nitrógeno eliminado con lodos
(por defecto es cero)(kg)</t>
  </si>
  <si>
    <t>Total nitrógeno en efluente (kg N/año)</t>
  </si>
  <si>
    <t>Fuente de formato: GL2006. Volumen 1: Orientación general y generación de reportes. Tabla4. Pag T52</t>
  </si>
  <si>
    <t>NA</t>
  </si>
  <si>
    <r>
      <t>Metano Gg CH</t>
    </r>
    <r>
      <rPr>
        <vertAlign val="subscript"/>
        <sz val="11"/>
        <color theme="1"/>
        <rFont val="Calibri"/>
        <family val="2"/>
        <scheme val="minor"/>
      </rPr>
      <t>4</t>
    </r>
  </si>
  <si>
    <t>Dato de actividad IPCC</t>
  </si>
  <si>
    <t>Dato de Actividad: Población total, población urbana y población rural, Cobertura de recolección, tratamiento y eliminación de aguas residuales domésticas (%)</t>
  </si>
  <si>
    <t>Dato de Actividad: Fracción de las aguas residuales tratadas y eliminadas por el sistema de tratamiento (%)</t>
  </si>
  <si>
    <t>Dato de Actividad: Consumo medio anual per-cápita de proteína</t>
  </si>
  <si>
    <t>Consumo total de proteínas 1990-2007</t>
  </si>
  <si>
    <t>Contenido orgánico degradable en el agua - DBO (kg DBO/año)</t>
  </si>
  <si>
    <r>
      <t>Componente orgánico degradable DBO</t>
    </r>
    <r>
      <rPr>
        <b/>
        <vertAlign val="subscript"/>
        <sz val="11"/>
        <color theme="1"/>
        <rFont val="Calibri"/>
        <family val="2"/>
        <scheme val="minor"/>
      </rPr>
      <t>5</t>
    </r>
    <r>
      <rPr>
        <b/>
        <sz val="11"/>
        <color theme="1"/>
        <rFont val="Calibri"/>
        <family val="2"/>
        <scheme val="minor"/>
      </rPr>
      <t xml:space="preserve">
(g/persona/día)</t>
    </r>
  </si>
  <si>
    <t xml:space="preserve"> GL2006 Capítulo 6: Tratamiento y eliminación de aguas residuales Ecuación 6.2, pág. 6.12. Valor por defecto Bo=0.6 kg CH4/kgDBO</t>
  </si>
  <si>
    <r>
      <t>B</t>
    </r>
    <r>
      <rPr>
        <b/>
        <vertAlign val="subscript"/>
        <sz val="10"/>
        <color theme="0"/>
        <rFont val="Calibri"/>
        <family val="2"/>
        <scheme val="minor"/>
      </rPr>
      <t>o</t>
    </r>
  </si>
  <si>
    <r>
      <t>kg CH</t>
    </r>
    <r>
      <rPr>
        <vertAlign val="subscript"/>
        <sz val="10"/>
        <color theme="1"/>
        <rFont val="Calibri"/>
        <family val="2"/>
        <scheme val="minor"/>
      </rPr>
      <t>4</t>
    </r>
    <r>
      <rPr>
        <sz val="10"/>
        <color theme="1"/>
        <rFont val="Calibri"/>
        <family val="2"/>
        <scheme val="minor"/>
      </rPr>
      <t>/kg DBO</t>
    </r>
  </si>
  <si>
    <r>
      <t>F</t>
    </r>
    <r>
      <rPr>
        <b/>
        <vertAlign val="subscript"/>
        <sz val="10"/>
        <color theme="0"/>
        <rFont val="Calibri"/>
        <family val="2"/>
        <scheme val="minor"/>
      </rPr>
      <t>NPR</t>
    </r>
  </si>
  <si>
    <r>
      <t>F</t>
    </r>
    <r>
      <rPr>
        <b/>
        <vertAlign val="subscript"/>
        <sz val="10"/>
        <color theme="0"/>
        <rFont val="Calibri"/>
        <family val="2"/>
        <scheme val="minor"/>
      </rPr>
      <t>NON-CON</t>
    </r>
  </si>
  <si>
    <r>
      <t>N</t>
    </r>
    <r>
      <rPr>
        <vertAlign val="subscript"/>
        <sz val="10"/>
        <color theme="0"/>
        <rFont val="Calibri"/>
        <family val="2"/>
        <scheme val="minor"/>
      </rPr>
      <t>LODO</t>
    </r>
  </si>
  <si>
    <r>
      <t>EF</t>
    </r>
    <r>
      <rPr>
        <vertAlign val="subscript"/>
        <sz val="10"/>
        <color theme="0"/>
        <rFont val="Calibri"/>
        <family val="2"/>
        <scheme val="minor"/>
      </rPr>
      <t>EFLUENTE</t>
    </r>
  </si>
  <si>
    <r>
      <t>CH</t>
    </r>
    <r>
      <rPr>
        <vertAlign val="subscript"/>
        <sz val="10"/>
        <color theme="1"/>
        <rFont val="Calibri"/>
        <family val="2"/>
        <scheme val="minor"/>
      </rPr>
      <t>4</t>
    </r>
  </si>
  <si>
    <r>
      <t>Capacidad máxima de producción de metano para las aguas residuales (kg CH</t>
    </r>
    <r>
      <rPr>
        <vertAlign val="subscript"/>
        <sz val="9"/>
        <color theme="1"/>
        <rFont val="Calibri"/>
        <family val="2"/>
        <scheme val="minor"/>
      </rPr>
      <t>4</t>
    </r>
    <r>
      <rPr>
        <sz val="9"/>
        <color theme="1"/>
        <rFont val="Calibri"/>
        <family val="2"/>
        <scheme val="minor"/>
      </rPr>
      <t>/kg DBO)</t>
    </r>
  </si>
  <si>
    <r>
      <t>DBO</t>
    </r>
    <r>
      <rPr>
        <vertAlign val="subscript"/>
        <sz val="10"/>
        <color theme="1"/>
        <rFont val="Calibri"/>
        <family val="2"/>
        <scheme val="minor"/>
      </rPr>
      <t>5</t>
    </r>
  </si>
  <si>
    <r>
      <t>Fracción de proteína a no consumida  F</t>
    </r>
    <r>
      <rPr>
        <vertAlign val="subscript"/>
        <sz val="9"/>
        <color theme="1"/>
        <rFont val="Calibri"/>
        <family val="2"/>
        <scheme val="minor"/>
      </rPr>
      <t>NON-CON</t>
    </r>
    <r>
      <rPr>
        <sz val="9"/>
        <color theme="1"/>
        <rFont val="Calibri"/>
        <family val="2"/>
        <scheme val="minor"/>
      </rPr>
      <t xml:space="preserve"> (kgN/kgProteína)</t>
    </r>
  </si>
  <si>
    <r>
      <t>Nitrógeno eliminado en lodos N</t>
    </r>
    <r>
      <rPr>
        <vertAlign val="subscript"/>
        <sz val="9"/>
        <color theme="1"/>
        <rFont val="Calibri"/>
        <family val="2"/>
        <scheme val="minor"/>
      </rPr>
      <t>LODO</t>
    </r>
    <r>
      <rPr>
        <sz val="9"/>
        <color theme="1"/>
        <rFont val="Calibri"/>
        <family val="2"/>
        <scheme val="minor"/>
      </rPr>
      <t xml:space="preserve"> (KgN/año)</t>
    </r>
  </si>
  <si>
    <r>
      <t>Factor de emisión del N2O EF</t>
    </r>
    <r>
      <rPr>
        <vertAlign val="subscript"/>
        <sz val="9"/>
        <color theme="1"/>
        <rFont val="Calibri"/>
        <family val="2"/>
        <scheme val="minor"/>
      </rPr>
      <t>EFLUENTE</t>
    </r>
    <r>
      <rPr>
        <sz val="9"/>
        <color theme="1"/>
        <rFont val="Calibri"/>
        <family val="2"/>
        <scheme val="minor"/>
      </rPr>
      <t xml:space="preserve"> (kg N2O-N/kg N)</t>
    </r>
  </si>
  <si>
    <r>
      <t>Factor para las proteínas industriales y comerciales co-eliminadas en los sistemas de alcantarillado (F</t>
    </r>
    <r>
      <rPr>
        <vertAlign val="subscript"/>
        <sz val="9"/>
        <color theme="1"/>
        <rFont val="Calibri"/>
        <family val="2"/>
        <scheme val="minor"/>
      </rPr>
      <t>IND-COM</t>
    </r>
    <r>
      <rPr>
        <sz val="9"/>
        <color theme="1"/>
        <rFont val="Calibri"/>
        <family val="2"/>
        <scheme val="minor"/>
      </rPr>
      <t>)</t>
    </r>
  </si>
  <si>
    <r>
      <t>N</t>
    </r>
    <r>
      <rPr>
        <vertAlign val="subscript"/>
        <sz val="10"/>
        <color theme="1"/>
        <rFont val="Calibri"/>
        <family val="2"/>
        <scheme val="minor"/>
      </rPr>
      <t>2</t>
    </r>
    <r>
      <rPr>
        <sz val="10"/>
        <color theme="1"/>
        <rFont val="Calibri"/>
        <family val="2"/>
        <scheme val="minor"/>
      </rPr>
      <t>O</t>
    </r>
  </si>
  <si>
    <r>
      <t xml:space="preserve">El </t>
    </r>
    <r>
      <rPr>
        <b/>
        <sz val="10"/>
        <color rgb="FF7030A0"/>
        <rFont val="Calibri"/>
        <family val="2"/>
        <scheme val="minor"/>
      </rPr>
      <t>Tratamiento y eliminación de aguas residuales domésticas</t>
    </r>
    <r>
      <rPr>
        <sz val="10"/>
        <rFont val="Calibri"/>
        <family val="2"/>
        <scheme val="minor"/>
      </rPr>
      <t>, comprende las siguientes fuentes:
Aguas Residuales Domésticas</t>
    </r>
  </si>
  <si>
    <t>Estimaciones con la técnica de datos subrogados teniendo como proxi la población total y tomando como base al valor más reciente disponible. Es decir, se tomó el dato de población total del año 2000 para estimar la población urbana y rural de los años 1994 al 1999. Asimismo, se tomó el dato de población total año 2015 para estimar la población urbano y rural de los años 2016 al 2019.</t>
  </si>
  <si>
    <t>Contenido orgánico en lodo separado kg. de DBO/año</t>
  </si>
  <si>
    <t>TOW = Total de materia orgánica en las aguas residuales del año del inventario, kg. de DBO/año</t>
  </si>
  <si>
    <t>Efj = Factor de emisión, kg. de CH4/kg. de DBO</t>
  </si>
  <si>
    <t>S = Componente orgánico separado como lodo durante el año del inventario, kg. de DBO/año</t>
  </si>
  <si>
    <t xml:space="preserve">Fracción de población </t>
  </si>
  <si>
    <r>
      <t>(*) GgCO</t>
    </r>
    <r>
      <rPr>
        <b/>
        <vertAlign val="subscript"/>
        <sz val="11"/>
        <rFont val="Calibri"/>
        <family val="2"/>
        <scheme val="minor"/>
      </rPr>
      <t>2</t>
    </r>
    <r>
      <rPr>
        <b/>
        <sz val="11"/>
        <rFont val="Calibri"/>
        <family val="2"/>
        <scheme val="minor"/>
      </rPr>
      <t>eq</t>
    </r>
  </si>
  <si>
    <r>
      <t>Emisiones de CO</t>
    </r>
    <r>
      <rPr>
        <b/>
        <vertAlign val="subscript"/>
        <sz val="11"/>
        <color theme="1"/>
        <rFont val="Calibri"/>
        <family val="2"/>
        <scheme val="minor"/>
      </rPr>
      <t>2</t>
    </r>
    <r>
      <rPr>
        <b/>
        <sz val="11"/>
        <color theme="1"/>
        <rFont val="Calibri"/>
        <family val="2"/>
        <scheme val="minor"/>
      </rPr>
      <t>eq</t>
    </r>
  </si>
  <si>
    <r>
      <t>Óxido Nitroso Gg N</t>
    </r>
    <r>
      <rPr>
        <vertAlign val="subscript"/>
        <sz val="11"/>
        <color theme="1"/>
        <rFont val="Calibri"/>
        <family val="2"/>
        <scheme val="minor"/>
      </rPr>
      <t>2</t>
    </r>
    <r>
      <rPr>
        <sz val="11"/>
        <color theme="1"/>
        <rFont val="Calibri"/>
        <family val="2"/>
        <scheme val="minor"/>
      </rPr>
      <t>O</t>
    </r>
  </si>
  <si>
    <r>
      <t>Emisiones de GEI Gg CO</t>
    </r>
    <r>
      <rPr>
        <vertAlign val="subscript"/>
        <sz val="11"/>
        <color theme="1"/>
        <rFont val="Calibri"/>
        <family val="2"/>
        <scheme val="minor"/>
      </rPr>
      <t>2</t>
    </r>
    <r>
      <rPr>
        <sz val="11"/>
        <color theme="1"/>
        <rFont val="Calibri"/>
        <family val="2"/>
        <scheme val="minor"/>
      </rPr>
      <t>eq</t>
    </r>
  </si>
  <si>
    <t>NA: No Aplica</t>
  </si>
  <si>
    <r>
      <t>Óxido Nitroso Gg CO</t>
    </r>
    <r>
      <rPr>
        <vertAlign val="subscript"/>
        <sz val="11"/>
        <color theme="1"/>
        <rFont val="Calibri"/>
        <family val="2"/>
        <scheme val="minor"/>
      </rPr>
      <t>2</t>
    </r>
    <r>
      <rPr>
        <sz val="11"/>
        <color theme="1"/>
        <rFont val="Calibri"/>
        <family val="2"/>
        <scheme val="minor"/>
      </rPr>
      <t>eq</t>
    </r>
  </si>
  <si>
    <t>Sub categoria</t>
  </si>
  <si>
    <t>Dato de Actividad</t>
  </si>
  <si>
    <t>Incertidumbre</t>
  </si>
  <si>
    <t>Población Humana</t>
  </si>
  <si>
    <t>Supuesto</t>
  </si>
  <si>
    <t>Factor de Emisión</t>
  </si>
  <si>
    <t xml:space="preserve">Capacidad máxima de producción de CH4 (Bo) </t>
  </si>
  <si>
    <t>Fracción tratada en condiciones anaeróbicas (MCF)</t>
  </si>
  <si>
    <t>Incertidumbre combinada</t>
  </si>
  <si>
    <t>Categoría del IPCC</t>
  </si>
  <si>
    <t>Gas</t>
  </si>
  <si>
    <t>Incertidumbre en los datos de nivel de actividad</t>
  </si>
  <si>
    <t>Incertidumbre en el factor de emisión</t>
  </si>
  <si>
    <t>Datos de entrada</t>
  </si>
  <si>
    <r>
      <t>√ (E</t>
    </r>
    <r>
      <rPr>
        <vertAlign val="superscript"/>
        <sz val="11"/>
        <color theme="1"/>
        <rFont val="Calibri"/>
        <family val="2"/>
      </rPr>
      <t>2</t>
    </r>
    <r>
      <rPr>
        <sz val="11"/>
        <color theme="1"/>
        <rFont val="Calibri"/>
        <family val="2"/>
      </rPr>
      <t xml:space="preserve"> + F</t>
    </r>
    <r>
      <rPr>
        <vertAlign val="superscript"/>
        <sz val="11"/>
        <color theme="1"/>
        <rFont val="Calibri"/>
        <family val="2"/>
      </rPr>
      <t>2</t>
    </r>
    <r>
      <rPr>
        <sz val="11"/>
        <color theme="1"/>
        <rFont val="Calibri"/>
        <family val="2"/>
      </rPr>
      <t>)</t>
    </r>
  </si>
  <si>
    <r>
      <t>CH</t>
    </r>
    <r>
      <rPr>
        <vertAlign val="subscript"/>
        <sz val="11"/>
        <color theme="1"/>
        <rFont val="Calibri"/>
        <family val="2"/>
      </rPr>
      <t>4</t>
    </r>
  </si>
  <si>
    <r>
      <t>N</t>
    </r>
    <r>
      <rPr>
        <vertAlign val="subscript"/>
        <sz val="11"/>
        <color theme="1"/>
        <rFont val="Calibri"/>
        <family val="2"/>
        <scheme val="minor"/>
      </rPr>
      <t>2</t>
    </r>
    <r>
      <rPr>
        <sz val="11"/>
        <color theme="1"/>
        <rFont val="Calibri"/>
        <family val="2"/>
        <scheme val="minor"/>
      </rPr>
      <t>O</t>
    </r>
  </si>
  <si>
    <r>
      <t xml:space="preserve"> Tratamiento y eliminación de aguas residuales domésticas - CH</t>
    </r>
    <r>
      <rPr>
        <b/>
        <vertAlign val="subscript"/>
        <sz val="11"/>
        <color theme="0"/>
        <rFont val="Calibri"/>
        <family val="2"/>
        <scheme val="minor"/>
      </rPr>
      <t>4</t>
    </r>
  </si>
  <si>
    <r>
      <t xml:space="preserve"> Tratamiento y eliminación de aguas residuales domésticas - N</t>
    </r>
    <r>
      <rPr>
        <b/>
        <vertAlign val="subscript"/>
        <sz val="11"/>
        <color theme="0"/>
        <rFont val="Calibri"/>
        <family val="2"/>
        <scheme val="minor"/>
      </rPr>
      <t>2</t>
    </r>
    <r>
      <rPr>
        <b/>
        <sz val="11"/>
        <color theme="0"/>
        <rFont val="Calibri"/>
        <family val="2"/>
        <scheme val="minor"/>
      </rPr>
      <t>O</t>
    </r>
  </si>
  <si>
    <t xml:space="preserve">Consumo anual de proteína per cápita </t>
  </si>
  <si>
    <t>Valor utilizado</t>
  </si>
  <si>
    <t>Valor inferior</t>
  </si>
  <si>
    <t>Valor superior</t>
  </si>
  <si>
    <t>valor a usar</t>
  </si>
  <si>
    <t>Fracción de nitrógeno contenido en la proteína (kg. de N/kg. de proteína)</t>
  </si>
  <si>
    <t xml:space="preserve">Factor de ajuste para la proteína no consumida </t>
  </si>
  <si>
    <t>Factor de descarga de proteína industrial y comercial</t>
  </si>
  <si>
    <t xml:space="preserve"> -20%;20%</t>
  </si>
  <si>
    <r>
      <t>Factor de emisión (kg. de N</t>
    </r>
    <r>
      <rPr>
        <vertAlign val="subscript"/>
        <sz val="11"/>
        <color theme="1"/>
        <rFont val="Calibri"/>
        <family val="2"/>
        <scheme val="minor"/>
      </rPr>
      <t>2</t>
    </r>
    <r>
      <rPr>
        <sz val="11"/>
        <color theme="1"/>
        <rFont val="Calibri"/>
        <family val="2"/>
        <scheme val="minor"/>
      </rPr>
      <t xml:space="preserve">O-N/kg. de N) </t>
    </r>
  </si>
  <si>
    <r>
      <t>Factor de emisión por excretas humanas, (kg. de N</t>
    </r>
    <r>
      <rPr>
        <vertAlign val="subscript"/>
        <sz val="11"/>
        <color theme="1"/>
        <rFont val="Calibri"/>
        <family val="2"/>
        <scheme val="minor"/>
      </rPr>
      <t>2</t>
    </r>
    <r>
      <rPr>
        <sz val="11"/>
        <color theme="1"/>
        <rFont val="Calibri"/>
        <family val="2"/>
        <scheme val="minor"/>
      </rPr>
      <t>O-N/kg. de N)</t>
    </r>
  </si>
  <si>
    <t xml:space="preserve"> -90%;4900%</t>
  </si>
  <si>
    <t>Tratamiento y eliminación de aguas residuales</t>
  </si>
  <si>
    <t>Nota</t>
  </si>
  <si>
    <t xml:space="preserve"> -9%;36%</t>
  </si>
  <si>
    <t>SERIE ANUAL</t>
  </si>
  <si>
    <t>SERIE TEMPORAL</t>
  </si>
  <si>
    <t>4D1a - Emisiones de metano</t>
  </si>
  <si>
    <t>4D1b - Emisiones de óxido nitroso</t>
  </si>
  <si>
    <r>
      <t>Capacidad máxima de producción de CH</t>
    </r>
    <r>
      <rPr>
        <b/>
        <vertAlign val="subscript"/>
        <sz val="11"/>
        <color theme="1"/>
        <rFont val="Calibri"/>
        <family val="2"/>
        <scheme val="minor"/>
      </rPr>
      <t xml:space="preserve">4 </t>
    </r>
    <r>
      <rPr>
        <b/>
        <sz val="11"/>
        <color theme="1"/>
        <rFont val="Calibri"/>
        <family val="2"/>
        <scheme val="minor"/>
      </rPr>
      <t>(kg. de CH</t>
    </r>
    <r>
      <rPr>
        <b/>
        <vertAlign val="subscript"/>
        <sz val="11"/>
        <color theme="1"/>
        <rFont val="Calibri"/>
        <family val="2"/>
        <scheme val="minor"/>
      </rPr>
      <t>4</t>
    </r>
    <r>
      <rPr>
        <b/>
        <sz val="11"/>
        <color theme="1"/>
        <rFont val="Calibri"/>
        <family val="2"/>
        <scheme val="minor"/>
      </rPr>
      <t xml:space="preserve">/kg. de DBO)  </t>
    </r>
  </si>
  <si>
    <r>
      <t>Factor de emisión  (kg CH</t>
    </r>
    <r>
      <rPr>
        <b/>
        <vertAlign val="subscript"/>
        <sz val="11"/>
        <color theme="1"/>
        <rFont val="Calibri"/>
        <family val="2"/>
        <scheme val="minor"/>
      </rPr>
      <t>4</t>
    </r>
    <r>
      <rPr>
        <b/>
        <sz val="11"/>
        <color theme="1"/>
        <rFont val="Calibri"/>
        <family val="2"/>
        <scheme val="minor"/>
      </rPr>
      <t xml:space="preserve">/kg DBO) </t>
    </r>
  </si>
  <si>
    <r>
      <t>Cantidad de CH</t>
    </r>
    <r>
      <rPr>
        <vertAlign val="subscript"/>
        <sz val="11"/>
        <color theme="1"/>
        <rFont val="Calibri"/>
        <family val="2"/>
        <scheme val="minor"/>
      </rPr>
      <t>4</t>
    </r>
    <r>
      <rPr>
        <sz val="11"/>
        <color theme="1"/>
        <rFont val="Calibri"/>
        <family val="2"/>
        <scheme val="minor"/>
      </rPr>
      <t xml:space="preserve"> recuperada durante el año del inventario, kg. de CH</t>
    </r>
    <r>
      <rPr>
        <vertAlign val="subscript"/>
        <sz val="11"/>
        <color theme="1"/>
        <rFont val="Calibri"/>
        <family val="2"/>
        <scheme val="minor"/>
      </rPr>
      <t>4</t>
    </r>
    <r>
      <rPr>
        <sz val="11"/>
        <color theme="1"/>
        <rFont val="Calibri"/>
        <family val="2"/>
        <scheme val="minor"/>
      </rPr>
      <t>/año</t>
    </r>
  </si>
  <si>
    <r>
      <t>Factor de emisión (kg CH</t>
    </r>
    <r>
      <rPr>
        <vertAlign val="subscript"/>
        <sz val="11"/>
        <color theme="1"/>
        <rFont val="Calibri"/>
        <family val="2"/>
        <scheme val="minor"/>
      </rPr>
      <t>4</t>
    </r>
    <r>
      <rPr>
        <sz val="11"/>
        <color theme="1"/>
        <rFont val="Calibri"/>
        <family val="2"/>
        <scheme val="minor"/>
      </rPr>
      <t>/kg DBO)</t>
    </r>
  </si>
  <si>
    <r>
      <t>Emisiones CH</t>
    </r>
    <r>
      <rPr>
        <b/>
        <vertAlign val="subscript"/>
        <sz val="11"/>
        <color theme="1"/>
        <rFont val="Calibri"/>
        <family val="2"/>
        <scheme val="minor"/>
      </rPr>
      <t>4</t>
    </r>
    <r>
      <rPr>
        <b/>
        <sz val="11"/>
        <color theme="1"/>
        <rFont val="Calibri"/>
        <family val="2"/>
        <scheme val="minor"/>
      </rPr>
      <t xml:space="preserve"> (Gg)</t>
    </r>
  </si>
  <si>
    <r>
      <t>Emisiones CH</t>
    </r>
    <r>
      <rPr>
        <b/>
        <vertAlign val="subscript"/>
        <sz val="11"/>
        <color theme="1"/>
        <rFont val="Calibri"/>
        <family val="2"/>
        <scheme val="minor"/>
      </rPr>
      <t>4</t>
    </r>
    <r>
      <rPr>
        <b/>
        <sz val="11"/>
        <color theme="1"/>
        <rFont val="Calibri"/>
        <family val="2"/>
        <scheme val="minor"/>
      </rPr>
      <t xml:space="preserve"> (Gg) </t>
    </r>
  </si>
  <si>
    <r>
      <t>Factor de emisión (kg N</t>
    </r>
    <r>
      <rPr>
        <b/>
        <vertAlign val="subscript"/>
        <sz val="11"/>
        <color theme="1"/>
        <rFont val="Calibri"/>
        <family val="2"/>
        <scheme val="minor"/>
      </rPr>
      <t>2</t>
    </r>
    <r>
      <rPr>
        <b/>
        <sz val="11"/>
        <color theme="1"/>
        <rFont val="Calibri"/>
        <family val="2"/>
        <scheme val="minor"/>
      </rPr>
      <t xml:space="preserve">O-N/kg N) </t>
    </r>
  </si>
  <si>
    <r>
      <t>Emisiones N</t>
    </r>
    <r>
      <rPr>
        <b/>
        <vertAlign val="subscript"/>
        <sz val="11"/>
        <color theme="1"/>
        <rFont val="Calibri"/>
        <family val="2"/>
        <scheme val="minor"/>
      </rPr>
      <t>2</t>
    </r>
    <r>
      <rPr>
        <b/>
        <sz val="11"/>
        <color theme="1"/>
        <rFont val="Calibri"/>
        <family val="2"/>
        <scheme val="minor"/>
      </rPr>
      <t xml:space="preserve">O (Gg) </t>
    </r>
  </si>
  <si>
    <r>
      <t>Gg CO</t>
    </r>
    <r>
      <rPr>
        <b/>
        <vertAlign val="subscript"/>
        <sz val="11"/>
        <color theme="1"/>
        <rFont val="Calibri"/>
        <family val="2"/>
        <scheme val="minor"/>
      </rPr>
      <t>2</t>
    </r>
    <r>
      <rPr>
        <b/>
        <sz val="11"/>
        <color theme="1"/>
        <rFont val="Calibri"/>
        <family val="2"/>
        <scheme val="minor"/>
      </rPr>
      <t>eq</t>
    </r>
  </si>
  <si>
    <r>
      <t>CO</t>
    </r>
    <r>
      <rPr>
        <b/>
        <vertAlign val="subscript"/>
        <sz val="11"/>
        <color theme="1"/>
        <rFont val="Calibri"/>
        <family val="2"/>
        <scheme val="minor"/>
      </rPr>
      <t>2</t>
    </r>
    <r>
      <rPr>
        <b/>
        <sz val="11"/>
        <color theme="1"/>
        <rFont val="Calibri"/>
        <family val="2"/>
        <scheme val="minor"/>
      </rPr>
      <t>eq</t>
    </r>
  </si>
  <si>
    <r>
      <t>CH</t>
    </r>
    <r>
      <rPr>
        <b/>
        <vertAlign val="subscript"/>
        <sz val="11"/>
        <color theme="1"/>
        <rFont val="Calibri"/>
        <family val="2"/>
        <scheme val="minor"/>
      </rPr>
      <t>4</t>
    </r>
    <r>
      <rPr>
        <b/>
        <sz val="11"/>
        <color theme="1"/>
        <rFont val="Calibri"/>
        <family val="2"/>
        <scheme val="minor"/>
      </rPr>
      <t xml:space="preserve"> urbano</t>
    </r>
  </si>
  <si>
    <r>
      <t>CH</t>
    </r>
    <r>
      <rPr>
        <b/>
        <vertAlign val="subscript"/>
        <sz val="11"/>
        <color theme="1"/>
        <rFont val="Calibri"/>
        <family val="2"/>
        <scheme val="minor"/>
      </rPr>
      <t>4</t>
    </r>
    <r>
      <rPr>
        <b/>
        <sz val="11"/>
        <color theme="1"/>
        <rFont val="Calibri"/>
        <family val="2"/>
        <scheme val="minor"/>
      </rPr>
      <t xml:space="preserve"> rural</t>
    </r>
  </si>
  <si>
    <r>
      <t>N</t>
    </r>
    <r>
      <rPr>
        <b/>
        <vertAlign val="subscript"/>
        <sz val="11"/>
        <color theme="1"/>
        <rFont val="Calibri"/>
        <family val="2"/>
        <scheme val="minor"/>
      </rPr>
      <t>2</t>
    </r>
    <r>
      <rPr>
        <b/>
        <sz val="11"/>
        <color theme="1"/>
        <rFont val="Calibri"/>
        <family val="2"/>
        <scheme val="minor"/>
      </rPr>
      <t xml:space="preserve">O </t>
    </r>
  </si>
  <si>
    <r>
      <t>GgCO</t>
    </r>
    <r>
      <rPr>
        <b/>
        <vertAlign val="subscript"/>
        <sz val="11"/>
        <color theme="1"/>
        <rFont val="Calibri"/>
        <family val="2"/>
        <scheme val="minor"/>
      </rPr>
      <t>2</t>
    </r>
    <r>
      <rPr>
        <b/>
        <sz val="11"/>
        <color theme="1"/>
        <rFont val="Calibri"/>
        <family val="2"/>
        <scheme val="minor"/>
      </rPr>
      <t>eq</t>
    </r>
  </si>
  <si>
    <r>
      <t>Metano Gg CO</t>
    </r>
    <r>
      <rPr>
        <vertAlign val="subscript"/>
        <sz val="11"/>
        <color theme="1"/>
        <rFont val="Calibri"/>
        <family val="2"/>
        <scheme val="minor"/>
      </rPr>
      <t>2</t>
    </r>
    <r>
      <rPr>
        <sz val="11"/>
        <color theme="1"/>
        <rFont val="Calibri"/>
        <family val="2"/>
        <scheme val="minor"/>
      </rPr>
      <t>eq</t>
    </r>
  </si>
  <si>
    <r>
      <t>Factor de conversión kg N</t>
    </r>
    <r>
      <rPr>
        <b/>
        <vertAlign val="subscript"/>
        <sz val="11"/>
        <color theme="1"/>
        <rFont val="Calibri"/>
        <family val="2"/>
        <scheme val="minor"/>
      </rPr>
      <t>2</t>
    </r>
    <r>
      <rPr>
        <b/>
        <sz val="11"/>
        <color theme="1"/>
        <rFont val="Calibri"/>
        <family val="2"/>
        <scheme val="minor"/>
      </rPr>
      <t>O-N a kg N</t>
    </r>
    <r>
      <rPr>
        <b/>
        <vertAlign val="subscript"/>
        <sz val="11"/>
        <color theme="1"/>
        <rFont val="Calibri"/>
        <family val="2"/>
        <scheme val="minor"/>
      </rPr>
      <t>2</t>
    </r>
    <r>
      <rPr>
        <b/>
        <sz val="11"/>
        <color theme="1"/>
        <rFont val="Calibri"/>
        <family val="2"/>
        <scheme val="minor"/>
      </rPr>
      <t>O</t>
    </r>
  </si>
  <si>
    <t>H</t>
  </si>
  <si>
    <t>J</t>
  </si>
  <si>
    <t>L</t>
  </si>
  <si>
    <t>Contribución a la Varianza por Categoría en el año 2016</t>
  </si>
  <si>
    <t>Sensibilidad tipo A</t>
  </si>
  <si>
    <t>Sensibilidad tipo B</t>
  </si>
  <si>
    <t>Incertidumbre en la tendencia en las emisiones nacionales introducida por la incertidumbre en el factor de emisión</t>
  </si>
  <si>
    <t>Incertidumbre en la tendencia en las emisiones nacionales introducida por la incertidumbre en los datos de actividad</t>
  </si>
  <si>
    <t>Incertidumbre introducida en la tendencia en las emisiones nacionales totales según fuente de emisión y GEI</t>
  </si>
  <si>
    <r>
      <t>(G · D)</t>
    </r>
    <r>
      <rPr>
        <vertAlign val="superscript"/>
        <sz val="10"/>
        <color theme="1"/>
        <rFont val="Calibri"/>
        <family val="2"/>
        <scheme val="minor"/>
      </rPr>
      <t>2</t>
    </r>
    <r>
      <rPr>
        <sz val="10"/>
        <color theme="1"/>
        <rFont val="Calibri"/>
        <family val="2"/>
        <scheme val="minor"/>
      </rPr>
      <t xml:space="preserve"> / (Σ D)</t>
    </r>
    <r>
      <rPr>
        <vertAlign val="superscript"/>
        <sz val="10"/>
        <color theme="1"/>
        <rFont val="Calibri"/>
        <family val="2"/>
        <scheme val="minor"/>
      </rPr>
      <t>2</t>
    </r>
    <r>
      <rPr>
        <sz val="10"/>
        <color theme="1"/>
        <rFont val="Calibri"/>
        <family val="2"/>
        <scheme val="minor"/>
      </rPr>
      <t xml:space="preserve"> </t>
    </r>
  </si>
  <si>
    <t>Nota B</t>
  </si>
  <si>
    <t xml:space="preserve">D / Σ C </t>
  </si>
  <si>
    <t>I · F</t>
  </si>
  <si>
    <t xml:space="preserve">J · E · √2 </t>
  </si>
  <si>
    <r>
      <t>K</t>
    </r>
    <r>
      <rPr>
        <vertAlign val="superscript"/>
        <sz val="10"/>
        <color theme="1"/>
        <rFont val="Calibri"/>
        <family val="2"/>
        <scheme val="minor"/>
      </rPr>
      <t>2</t>
    </r>
    <r>
      <rPr>
        <sz val="10"/>
        <color theme="1"/>
        <rFont val="Calibri"/>
        <family val="2"/>
        <scheme val="minor"/>
      </rPr>
      <t xml:space="preserve"> + L</t>
    </r>
    <r>
      <rPr>
        <vertAlign val="superscript"/>
        <sz val="10"/>
        <color theme="1"/>
        <rFont val="Calibri"/>
        <family val="2"/>
        <scheme val="minor"/>
      </rPr>
      <t>2</t>
    </r>
  </si>
  <si>
    <t>fracción</t>
  </si>
  <si>
    <t>Incertidumbre en la tendencia:</t>
  </si>
  <si>
    <t>Estimaciones de GEI año t</t>
  </si>
  <si>
    <t>Emisiones año base (2000)</t>
  </si>
  <si>
    <r>
      <t>Gg CO</t>
    </r>
    <r>
      <rPr>
        <vertAlign val="subscript"/>
        <sz val="11"/>
        <color theme="1"/>
        <rFont val="Calibri"/>
        <family val="2"/>
      </rPr>
      <t>2</t>
    </r>
    <r>
      <rPr>
        <sz val="11"/>
        <color theme="1"/>
        <rFont val="Calibri"/>
        <family val="2"/>
      </rPr>
      <t>eq</t>
    </r>
  </si>
  <si>
    <t>Código de sector y categorías de fuentes</t>
  </si>
  <si>
    <t>Cuadro 6.7,  Directrices IPCC de 2006</t>
  </si>
  <si>
    <t>Cuadro 6.7, Directrices IPCC de 2006</t>
  </si>
  <si>
    <t>Cuadro 6.11, Directrices IPCC de 2006</t>
  </si>
  <si>
    <r>
      <t xml:space="preserve">La subcategoría de </t>
    </r>
    <r>
      <rPr>
        <b/>
        <sz val="10"/>
        <color rgb="FF7030A0"/>
        <rFont val="Calibri"/>
        <family val="2"/>
        <scheme val="minor"/>
      </rPr>
      <t>Tratamiento de aguas residuales domésticas</t>
    </r>
    <r>
      <rPr>
        <sz val="10"/>
        <rFont val="Calibri"/>
        <family val="2"/>
        <scheme val="minor"/>
      </rPr>
      <t>, involucra a todas las emisiones de metano (CH</t>
    </r>
    <r>
      <rPr>
        <vertAlign val="subscript"/>
        <sz val="10"/>
        <rFont val="Calibri"/>
        <family val="2"/>
        <scheme val="minor"/>
      </rPr>
      <t>4</t>
    </r>
    <r>
      <rPr>
        <sz val="10"/>
        <rFont val="Calibri"/>
        <family val="2"/>
        <scheme val="minor"/>
      </rPr>
      <t>) por la descomposición de aguas residuales domésticas en condiciones anaeróbicas. Se contabilizan además las emisiones de óxido nitroso (N</t>
    </r>
    <r>
      <rPr>
        <vertAlign val="subscript"/>
        <sz val="10"/>
        <rFont val="Calibri"/>
        <family val="2"/>
        <scheme val="minor"/>
      </rPr>
      <t>2</t>
    </r>
    <r>
      <rPr>
        <sz val="10"/>
        <rFont val="Calibri"/>
        <family val="2"/>
        <scheme val="minor"/>
      </rPr>
      <t>O) asociadas con la degradación de los componentes nitrogenados en las aguas residuales, a saber: urea, nitrato y proteínas.</t>
    </r>
  </si>
  <si>
    <r>
      <t>EF</t>
    </r>
    <r>
      <rPr>
        <vertAlign val="subscript"/>
        <sz val="10"/>
        <rFont val="Calibri"/>
        <family val="2"/>
        <scheme val="minor"/>
      </rPr>
      <t>EFLUENTE</t>
    </r>
  </si>
  <si>
    <r>
      <t>: Factor de emisión del N</t>
    </r>
    <r>
      <rPr>
        <vertAlign val="subscript"/>
        <sz val="10"/>
        <rFont val="Calibri"/>
        <family val="2"/>
        <scheme val="minor"/>
      </rPr>
      <t>2</t>
    </r>
    <r>
      <rPr>
        <sz val="10"/>
        <rFont val="Calibri"/>
        <family val="2"/>
        <scheme val="minor"/>
      </rPr>
      <t>0</t>
    </r>
  </si>
  <si>
    <r>
      <t>F</t>
    </r>
    <r>
      <rPr>
        <vertAlign val="subscript"/>
        <sz val="10"/>
        <color theme="1"/>
        <rFont val="Calibri"/>
        <family val="2"/>
        <scheme val="minor"/>
      </rPr>
      <t>NON-CON</t>
    </r>
  </si>
  <si>
    <r>
      <t>m</t>
    </r>
    <r>
      <rPr>
        <vertAlign val="subscript"/>
        <sz val="10"/>
        <rFont val="Calibri"/>
        <family val="2"/>
        <scheme val="minor"/>
      </rPr>
      <t>3</t>
    </r>
  </si>
  <si>
    <r>
      <t>N</t>
    </r>
    <r>
      <rPr>
        <vertAlign val="subscript"/>
        <sz val="10"/>
        <color theme="1"/>
        <rFont val="Calibri"/>
        <family val="2"/>
        <scheme val="minor"/>
      </rPr>
      <t>LODO</t>
    </r>
  </si>
  <si>
    <t>Pozo septico</t>
  </si>
  <si>
    <t>Letrina</t>
  </si>
  <si>
    <t>Pozo ciego o negro</t>
  </si>
  <si>
    <t>Rio, acequia, canal</t>
  </si>
  <si>
    <t>No tiene</t>
  </si>
  <si>
    <t>Población</t>
  </si>
  <si>
    <t>Pozo séptico</t>
  </si>
  <si>
    <t>Río, acequía, canal</t>
  </si>
  <si>
    <t>Con Sistema De Alcantarillado Con PTAR sobre el total con alcantarillado</t>
  </si>
  <si>
    <t>Alcantarillado con PTAR</t>
  </si>
  <si>
    <t>Alcantarillado sin PTAR</t>
  </si>
  <si>
    <t>Tanque septico</t>
  </si>
  <si>
    <t>Pretratamiento avanzado</t>
  </si>
  <si>
    <t>Eliminación en río, lago y mar</t>
  </si>
  <si>
    <t>Planta de tratamiento centralizado aeróbico – mal operada/sobrecargada</t>
  </si>
  <si>
    <t>Letrina – clima húmedo,  extracción frecuente de sedimentos para abono</t>
  </si>
  <si>
    <t>Letrina – clima húmedo/descarga por agua, capa freática más alta que la letrina</t>
  </si>
  <si>
    <t>Letrina – clima seco, capa freática más baja que la letrina, uso comunitario</t>
  </si>
  <si>
    <t>Letrina – clima seco, capa freática más baja que la letrina, familia reducida (3-5 personas</t>
  </si>
  <si>
    <t>Tipo  de vía o sistema de tratamiento y eliminación - clasificación IPCC</t>
  </si>
  <si>
    <t xml:space="preserve">Capacidad máxima de producción de CH4 (kg. de CH4/kg. de DBO) </t>
  </si>
  <si>
    <t>Valor estimado de DBO5 para la aguas residuales domésticas por regiones y países seleccionados.</t>
  </si>
  <si>
    <t>De acuerdo al juicio de experto se identifica que estudios de caracterización realizados para diversos proyectos de PTAR realizados en la última década revelan que la contribución per cápita se acerca más a 60 gr de DBO/habitante.día.</t>
  </si>
  <si>
    <t>Valor propuesto por experto sectorial es de 25 g/hab.día como un valor conservador.</t>
  </si>
  <si>
    <t xml:space="preserve">Bien operadas: Laguna anaeróbica poco profunda </t>
  </si>
  <si>
    <t xml:space="preserve">Mal operadas, sobrecargadas: Laguna anaeróbica profunda </t>
  </si>
  <si>
    <t>Tipo</t>
  </si>
  <si>
    <t>Planta de tratamiento centralizado aeróbico. Mal operada. Sobrecargada.</t>
  </si>
  <si>
    <t>Letrina, Clima seco, capa freática más baja que la letrina, familia reducida (3-5 personas)</t>
  </si>
  <si>
    <t>i</t>
  </si>
  <si>
    <t>Planta de tratamiento centralizado aeróbico. Bien operada</t>
  </si>
  <si>
    <t>No tiene servicio- INEI</t>
  </si>
  <si>
    <t>Pozo Septico - INEI</t>
  </si>
  <si>
    <t>Rio, acequia canal - INEI</t>
  </si>
  <si>
    <t>Pozo Ciego o negro- INEI</t>
  </si>
  <si>
    <t>SIN red pública fuera o dentro de la vivienda/edificio - INEI</t>
  </si>
  <si>
    <t>Letrina - INEI</t>
  </si>
  <si>
    <t>Con red pública de alcantarillado fuera o dentro de la vivienda/edificio - INEI</t>
  </si>
  <si>
    <t>Valores estimados mediante la técnica de interpolación de datos.</t>
  </si>
  <si>
    <t>Población rural con red pública dentro o fuera - INEI</t>
  </si>
  <si>
    <t>Población rural con alcantarillado dentro y fuera de vivienda o edifico -  INEI</t>
  </si>
  <si>
    <t>Urbano</t>
  </si>
  <si>
    <t>Porcentaje de viviendas por tipo de eliminación sanitaria de excretas en el ámbito rural - Con sistema de alcantarillado con y sin PTAR</t>
  </si>
  <si>
    <t>Con Sistema De Alcantarillado Con PTAR - Datass</t>
  </si>
  <si>
    <t>Con Sistema De Alcantarillado Sin PTAR - Datass</t>
  </si>
  <si>
    <t>Viviendas registradas</t>
  </si>
  <si>
    <t>Emisiones de metano a nivel urbano y rural</t>
  </si>
  <si>
    <t>Resultado del Inventario de emisiones de gases de efecto invernadero para sector Desechos - Categoría Tratamiento y Eliminación de Aguas Residuales Domésticas  para el año 2019</t>
  </si>
  <si>
    <t>Poblacion</t>
  </si>
  <si>
    <t>(Volumen tratado/Volumen recolectado)</t>
  </si>
  <si>
    <t>Porcentaje de Aguas residuales domésticas no tratadas - EPS</t>
  </si>
  <si>
    <t>Porcentaje de tratamiento de Aguas residuales domésticas - EPS</t>
  </si>
  <si>
    <t>Sin Tratamiento - EPS</t>
  </si>
  <si>
    <t>Se aplica el valor general para el paquete de vías de utilización</t>
  </si>
  <si>
    <t>Valor por defecto</t>
  </si>
  <si>
    <t>En base a valores por defecto</t>
  </si>
  <si>
    <t>Nota: Se observa una disminución de las emisiones hacia el final de la serie temporal por el incremento de la participación de los emisores submarinos, cual cuya equivalencia en la GL2006 está actualmente catalogada como "Vertimiento en río, lago., mar", con un factor de emisión muy bajo.</t>
  </si>
  <si>
    <t>Incremento del 2019 respecto al 2000</t>
  </si>
  <si>
    <t>Incremento del 2019 respecto al 2016</t>
  </si>
  <si>
    <t>Emisiones estimación G=(A*E*F)*(B-C)-D</t>
  </si>
  <si>
    <t xml:space="preserve">Población urbana y rural de 2000 a 2015: INEI, series nacionales.
Población nacional de 1994 a 2021:INEI, series nacionales </t>
  </si>
  <si>
    <t>Información censos: https://www.inei.gob.pe/estadisticas/censos/
Información saneamiento 2012-2019: https://www.inei.gob.pe/media/MenuRecursivo/boletines/boletin_agua_1.pdf</t>
  </si>
  <si>
    <t>Distribución nacional de formas de eliminación de excretas. INEI (2020), "Perú: Formas de Acceso al Agua y Saneamiento  Básico", Cuadro N° 35 Perú: Población con formas de eliminar las excretas, según área de residencia, 2012 - 2019
Información de censos 1993, 2005 y 2007. INEI. Base de datos Redatam de "Censos Nacionales 1993: IX de Población y IV de Vivienda", "Censos Nacionales 2005: X de Población y V de Vivienda" y "Censos Nacionales 2007: XI de Población y VI de Vivienda"</t>
  </si>
  <si>
    <t>Distribución nacional de formas de eliminación de excretas urbano y rural</t>
  </si>
  <si>
    <t>Clasificación IPCC</t>
  </si>
  <si>
    <t>Clasificación INEI</t>
  </si>
  <si>
    <t>Clasificación SUNASS</t>
  </si>
  <si>
    <t xml:space="preserve">Lagunas facultativas </t>
  </si>
  <si>
    <t>Lagunas aireadas</t>
  </si>
  <si>
    <t>Tanque Imhoff</t>
  </si>
  <si>
    <t>Filtro biológico</t>
  </si>
  <si>
    <t>Otros</t>
  </si>
  <si>
    <t>Otros: Agrupa a los tratamientos  con macrófilas y a aquellas PTARs que reportaron sin tipo de tratamiento específico (en base a coordinaciones con Sunass, 2020, en el marco de la formulación del RAGEI 2016).</t>
  </si>
  <si>
    <t>Clasificación Sunass</t>
  </si>
  <si>
    <t xml:space="preserve">Lodos activados </t>
  </si>
  <si>
    <t>Comentarios - Urbano</t>
  </si>
  <si>
    <t>Comentario - Rural</t>
  </si>
  <si>
    <t>PORCENTAJE DE AGUAS RESIDUALES TRATADAS DE ACUERDO A LA TECNOLOGÍA DE LAS PTAR - 2021</t>
  </si>
  <si>
    <r>
      <t>12:4512:5112:57C912:3912:62C912:3912:4912:47</t>
    </r>
    <r>
      <rPr>
        <sz val="10"/>
        <color theme="1"/>
        <rFont val="Calibri"/>
        <family val="2"/>
      </rPr>
      <t>+C9+12:39</t>
    </r>
  </si>
  <si>
    <r>
      <t>Factor de emisión (kg. de N</t>
    </r>
    <r>
      <rPr>
        <vertAlign val="subscript"/>
        <sz val="11"/>
        <rFont val="Calibri"/>
        <family val="2"/>
        <scheme val="minor"/>
      </rPr>
      <t>2</t>
    </r>
    <r>
      <rPr>
        <sz val="11"/>
        <rFont val="Calibri"/>
        <family val="2"/>
        <scheme val="minor"/>
      </rPr>
      <t xml:space="preserve">O-N/kg. de N) </t>
    </r>
  </si>
  <si>
    <t xml:space="preserve">Se elige la opción por defecto más conservadora (mayor valor). El IPCC indica: El MCF depende de la tecnología. Véase el Cuadro 6.3. Por lo tanto, el intervalo de incertidumbre también depende de la tecnología. El rango de incertidumbre debe determinarse por medio de dictamen de expertos, 
teniendo presente que el MCF es una fracción y que debe situarse entre 0 y 1. Los intervalos sugeridos se presentan a continuación: Sistemas no-tratados y letrinas, ± 50% Lagunas, plantas de tratamiento mal gestionadas,  30% 
Planta centralizada bien gestionada, digestor, reactor, ± 10% </t>
  </si>
  <si>
    <t>Población urbana con eliminación de excretas por red de alcantarillado (entro y fuera de la vivienda)</t>
  </si>
  <si>
    <t>Cuadro 1</t>
  </si>
  <si>
    <t>Cuadro 2</t>
  </si>
  <si>
    <t>Cuadro 4</t>
  </si>
  <si>
    <t>Cuadro 3</t>
  </si>
  <si>
    <t>(Ver cuadro 4)</t>
  </si>
  <si>
    <t>Fracción de aguas residuales domésticas urbanas tratadas por tipo de tratamiento - nacional</t>
  </si>
  <si>
    <t>Fracción de aguas residuales domésticas urbanas tratadas por tipo de tratamiento  - EPS</t>
  </si>
  <si>
    <t>(Se subdivide en dos - ver cuadro 4)</t>
  </si>
  <si>
    <t>Se subdivide</t>
  </si>
  <si>
    <t>Cuadro 5</t>
  </si>
  <si>
    <t>Cuadro 6</t>
  </si>
  <si>
    <t>Cuadro 7</t>
  </si>
  <si>
    <t>Cuadro 8</t>
  </si>
  <si>
    <t>Cuadro 9</t>
  </si>
  <si>
    <t>Cuadro 10</t>
  </si>
  <si>
    <t>INEI - Series Nacionales. Disponible en http://webapp.inei.gob.pe:8080/sirtod-series/ 
Población urbana y rural de 2000 a 2015 y 
Población nacional de 1994 a 2021.</t>
  </si>
  <si>
    <t xml:space="preserve">
Distribución nacional de formas de eliminación de excretas urbano y rural, y tipos de tratamiento de aguas residuales domésticas</t>
  </si>
  <si>
    <t>El valor de incertidumbre del factor de emisión (kg. de N2O-N/kg. de N), calculado de acuerdo a los datos proporcionados en las Directrices IPCC de 2006, da un valor demasiado alto (2495%). Es por ello, que a sugerencia del experto internacional (especialista de apoyo para transición de GL 1996 a GL 2006) contratado por el Ministerio de Ambiente, se toma como supuesto la quinta parte de este valor, que equivale a 500%</t>
  </si>
  <si>
    <t>REPORTE ANUAL DE GASES DE EFECTO INVERNADERO  2019 - elaborado en 2022 con base a orientaciones IPCC 2006</t>
  </si>
  <si>
    <t xml:space="preserve">Producción y quema de biogás </t>
  </si>
  <si>
    <t>Directrices del IPCC de 2006. Capítulo 6: Tratamiento y eliminación de aguas residuales Ecuación 6.3, pág. 6.14.</t>
  </si>
  <si>
    <r>
      <t>Metano Recuperado y/o quemado en antorcha (kg de CH</t>
    </r>
    <r>
      <rPr>
        <vertAlign val="subscript"/>
        <sz val="10"/>
        <color theme="1"/>
        <rFont val="Calibri"/>
        <family val="2"/>
        <scheme val="minor"/>
      </rPr>
      <t>4</t>
    </r>
    <r>
      <rPr>
        <sz val="10"/>
        <color theme="1"/>
        <rFont val="Calibri"/>
        <family val="2"/>
        <scheme val="minor"/>
      </rPr>
      <t>)</t>
    </r>
  </si>
  <si>
    <t>Correspondencia de los tratamientos nacionales o sistemas de eliminación de excretas con los tratamientos de las Directrices del IPCC de 2006</t>
  </si>
  <si>
    <t>Correspondencia con las Directrices del IPCC de 2006 para efectos de identificación del MFC</t>
  </si>
  <si>
    <t>Fracción de aguas residuales domésticas rurales tratadas por tipo de tratamiento asociado a las Directrices del IPCC de 2006</t>
  </si>
  <si>
    <t xml:space="preserve">De acuerdo al Diagnóstico de PTAR (Sunass, 2022), se registran 6 PTAR con quemador de biogás, una de ellas con sistema de generación eléctrica. De acuerdo a las Directrices del IPCC de 2006, el metano recuperado para generar energía, que debe declararse en el Sector Energía y las emisiones provenientes de la quema en antorcha no son tratadas en el Nivel 1. </t>
  </si>
  <si>
    <r>
      <t xml:space="preserve">Fracción de aguas residuales domésticas urbanas </t>
    </r>
    <r>
      <rPr>
        <b/>
        <sz val="10"/>
        <rFont val="Calibri"/>
        <family val="2"/>
        <scheme val="minor"/>
      </rPr>
      <t>por tipo de tratamiento nacional - EPS (% sobre el nacional)</t>
    </r>
  </si>
  <si>
    <r>
      <t>Fracción de aguas residuales domésticas urbanas</t>
    </r>
    <r>
      <rPr>
        <b/>
        <sz val="10"/>
        <rFont val="Calibri"/>
        <family val="2"/>
        <scheme val="minor"/>
      </rPr>
      <t xml:space="preserve"> por tipo de tratamiento asociado a las Directrices del IPCC de 2006</t>
    </r>
  </si>
  <si>
    <t>Fracción de aguas residuales domésticas urbanas  por tipo de tratamiento asociado a las Directrices del IPCC de 2006</t>
  </si>
  <si>
    <t>Lagunas facultativas sin sobrecarga*</t>
  </si>
  <si>
    <t>Lagunas facultativas con sobrecarga*</t>
  </si>
  <si>
    <t>Lodos activados sin sobrecarga*</t>
  </si>
  <si>
    <t>Lodos activados con sobrecarga*</t>
  </si>
  <si>
    <t>U</t>
  </si>
  <si>
    <t>EF</t>
  </si>
  <si>
    <t>T</t>
  </si>
  <si>
    <t>TOW</t>
  </si>
  <si>
    <t>S</t>
  </si>
  <si>
    <t>R</t>
  </si>
  <si>
    <t>U x T x EF</t>
  </si>
  <si>
    <r>
      <t>Emisiones CH</t>
    </r>
    <r>
      <rPr>
        <b/>
        <vertAlign val="subscript"/>
        <sz val="11"/>
        <color theme="1"/>
        <rFont val="Calibri"/>
        <family val="2"/>
        <scheme val="minor"/>
      </rPr>
      <t>4</t>
    </r>
    <r>
      <rPr>
        <b/>
        <sz val="11"/>
        <color theme="1"/>
        <rFont val="Calibri"/>
        <family val="2"/>
        <scheme val="minor"/>
      </rPr>
      <t xml:space="preserve"> -Total población urbana (kg)</t>
    </r>
  </si>
  <si>
    <r>
      <t>Emisiones CH</t>
    </r>
    <r>
      <rPr>
        <b/>
        <vertAlign val="subscript"/>
        <sz val="11"/>
        <color theme="1"/>
        <rFont val="Calibri"/>
        <family val="2"/>
        <scheme val="minor"/>
      </rPr>
      <t>4</t>
    </r>
    <r>
      <rPr>
        <b/>
        <sz val="11"/>
        <color theme="1"/>
        <rFont val="Calibri"/>
        <family val="2"/>
        <scheme val="minor"/>
      </rPr>
      <t xml:space="preserve"> -Total población urbana (Gg)</t>
    </r>
  </si>
  <si>
    <t>kg CH4/kg DBO</t>
  </si>
  <si>
    <r>
      <t>Las Directrices del IPCC de 2006 sugieren diferenciar diferentes poblaciones ya que pueden existir diferencias en la descarga y tratamiento de aguas según áreas. En Perú no existe información que evidencie diferencias en el tratamiento de aguas residuales por nivel de renta. Por este motivo, los parámetros utilizados para zonas urbanas (ya sean de "alto" o "bajo" ingreso) son los mismos. Así, las estimaciones realizadas para obtener emisiones de CH</t>
    </r>
    <r>
      <rPr>
        <vertAlign val="subscript"/>
        <sz val="10"/>
        <rFont val="Calibri"/>
        <family val="2"/>
        <scheme val="minor"/>
      </rPr>
      <t>4</t>
    </r>
    <r>
      <rPr>
        <sz val="10"/>
        <rFont val="Calibri"/>
        <family val="2"/>
        <scheme val="minor"/>
      </rPr>
      <t xml:space="preserve"> sólo diferencian entre zona urbanas y rural.   </t>
    </r>
  </si>
  <si>
    <t>IB 4D1a</t>
  </si>
  <si>
    <t>IB 4D1a 
GEI 4D1a</t>
  </si>
  <si>
    <r>
      <t>m</t>
    </r>
    <r>
      <rPr>
        <vertAlign val="superscript"/>
        <sz val="9"/>
        <color theme="1"/>
        <rFont val="Calibri"/>
        <family val="2"/>
        <scheme val="minor"/>
      </rPr>
      <t>3</t>
    </r>
    <r>
      <rPr>
        <sz val="9"/>
        <color theme="1"/>
        <rFont val="Calibri"/>
        <family val="2"/>
        <scheme val="minor"/>
      </rPr>
      <t> </t>
    </r>
  </si>
  <si>
    <t> 1</t>
  </si>
  <si>
    <t> Información remitida por EPS.  Disponible en el archivo: Biogás recuperado.xls</t>
  </si>
  <si>
    <t>Estimación del FE</t>
  </si>
  <si>
    <t>Estimación del Contenido orgánico degradable en el agua</t>
  </si>
  <si>
    <t>Estimación de emisiones de metano</t>
  </si>
  <si>
    <t>A solicitud del Minam, se utiliza el valor por defecto de 1 dado que las emisiones del tratamiento y eliminación de aguas residuales industriales serán estimadas en la subcategoría 4D2 bajo el supuesto de que todas las industrias tienen tratamiento in situ de sus aguas residuales industriales</t>
  </si>
  <si>
    <t>https://webapp.inei.gob.pe:8443/sirtod-series/</t>
  </si>
  <si>
    <t>INEI - Series Nacionales. Disponible en https://webapp.inei.gob.pe:8443/sirtod-series/
Población urbana y rural de 2000 a 2015 y 
Población nacional de 1994 a 2019</t>
  </si>
  <si>
    <t>Población urbana con eliminación de excretas sin red de alcantarillado -Pozo septico</t>
  </si>
  <si>
    <t>Población urbana con eliminación de excretas sin red de alcantarillado -Pozo ciego o negro</t>
  </si>
  <si>
    <t>Población urbana con eliminación de excretas sin red de alcantarillado -Rio, acequia, canal</t>
  </si>
  <si>
    <t>Población urbana con eliminación de excretas sin red de alcantarillado-  Letrina</t>
  </si>
  <si>
    <t>Estimaciones con técnica de interpolación de datos. El valor del año 2008 se mantuvo hasta el 2019 como supuesto simplificador.</t>
  </si>
  <si>
    <t>Las estimaciones de biogás recuperado se basa en la producción y quema de biogás de la PTAR San Jerónimo en Cusco (PTAR SAN JERONIMO PRODUCCION DE BIOGAS.slx")</t>
  </si>
  <si>
    <t>SUNASS. Tipos de tratamiento de aguas residuales domésticas. Disponible en el archivo " SUNASS Información PTAR.xls". Incluye datos de tecnologías, condiciones operativas, volúmenes de tratamiento reportadas por la SUNASS.</t>
  </si>
  <si>
    <t>Información de censos 1993, 2005 y 2007. INEI. Base de datos Redatam de "Censos Nacionales 1993: IX de Población y IV de Vivienda", "Censos Nacionales 2005: X de Población y V de Vivienda" y "Censos Nacionales 2007: XI de Población y VI de Vivienda". Disponible en: https://www.inei.gob.pe/estadisticas/censos/</t>
  </si>
  <si>
    <t>Distribución nacional de formas de eliminación de excretas. INEI (2020), "Perú: Formas de Acceso al Agua y Saneamiento  Básico", Cuadro N° 35 Perú: Población con formas de eliminar las excretas, según área de residencia, 2012 - 2019</t>
  </si>
  <si>
    <t>MVCS (2020). Porcentaje de viviendas por tipo de eliminación sanitaria de excretas en el ámbito rural 2018 - 2020, Disponible en el archivo MVCS (2020). Sistemas Eliminación Excretas - VIVIENDA 2018 – 2020.xls</t>
  </si>
  <si>
    <t>3. https://www.inei.gob.pe/media/MenuRecursivo/boletines/boletin_agua_1.pdf ("boletin_agua_1 marzo 2020 INEI.pdf"</t>
  </si>
  <si>
    <t>1. Urbano: Tipos de tratamiento de aguas residuales domésticas, tecnologías, condiciones operativas, volúmenes de tratamiento. SUNASS (2022). Disponible en el archivo "SUNASS Información PTAR"
2. Rural. MVCS (2020). Porcentaje de viviendas por tipo de eliminación sanitaria de excretas en el ámbito rural 2018 - 2020, Disponible en el archivo MVCS (2020). Sistemas Eliminación Excretas - VIVIENDA 2018 – 2020.xls
3. Urbano y Rural. Formas de eliminación de excretas según área de residencia, 2012-2019. Disponible en cuadro 35 del Informe técnico “Perú: Formas de Acceso al Agua y Saneamiento Básico”, https://www.inei.gob.pe/media/MenuRecursivo/boletines/boletin_agua_1.pdf ("boletin_agua_1 marzo 2020 INEI.pdf"</t>
  </si>
  <si>
    <t>Población urbana con eliminación de excretas sin red de alcantarillado -No tiene</t>
  </si>
  <si>
    <t>El porcentaje consignado con red de alcantarillado dentro o fuera de la vivienda o edificio se subdivide, como supuesto para el presente RAGEI, con base a la información del Datass (porcentaje de viviendas con alcantarillado con PTAR y el porcentaje de viviendas con alcantarilladon sin PTAR ).</t>
  </si>
  <si>
    <t>Fuente: Quinto Reporte de Evaluación AR5 IPCC 2014. Disponible en https://www.ipcc.ch/site/assets/uploads/2018/02/SYR_AR5_FINAL_full.pdf (Recuadro 3.2, Tabla 1, Tiempo de horizonte de 100 años)</t>
  </si>
  <si>
    <t>Comprobación (debe salir 0)</t>
  </si>
  <si>
    <t>Lagunas aireadas  sin sobrecarga*</t>
  </si>
  <si>
    <t>Lagunas aireadas  con sobrecarga*</t>
  </si>
  <si>
    <t>Filtro biológico con sobrecarga*</t>
  </si>
  <si>
    <t>Filtro biológico sin sobrecarga*</t>
  </si>
  <si>
    <t xml:space="preserve">* La fracción de aguas residuales calificables como "sin sobrecarga" o "con sobrecarga" se estiman con base al Diagnóstico de PTAR (SUNASS, 2022). </t>
  </si>
  <si>
    <t>El porcentaje de tratamiento de aguas residuales en el ámbito de las EPS se basa en la información sistematizada por la Sunass, sobre volúmenes recolectados, tratados, tipos de plantas de tratamiento de aguas residuales, condiciones operativas de las PTAR. Se incluye información remitida durante la elaboración del RAGEI 2016 para completar la serie temporal. Los datos faltantes se estiman con la técnica de datos subrogados usando como proxi a la población con red pública de alcantarillado fuera o dentro de la vivienda/edificio - INEI.
Supuesto para la serie temporal: la distribución porcentual del 2021 se asume similar para el 2020 y 2019. La distribución del 2018, se asume similar para el 2017 (coincidente con coordinaciones con representantes de Sunass, año 2020). Del 2016 para atrás, se utilizaron las mismas tecnologías y distribución, a excepción del pretratamiento avanzado. Sobre este particular, y tomando en consideración que i) el inicio de operaciones de PTAR Taboada se realiza en el 2013 y la Chira en 2016; ii) que según la información de los Benchmarking Regulatorios, el % de tratamiento de aguas residuales de Sedapal se incremento progresivamente desde 2013 hasta 2017, y iii) que no se cuenta con valores oficialmente publicados de utilización por tecnología de tratamiento para los años 2013, 2014, 2015, 2016: se realiza una estimación de esta progresión de implementación con la técnica de interpolación de datos. Es un supuesto general en el marco del RAGEI para evitar el cambio abrupto de 0% de participación de Pre tratamiento avanzado al 52,11% reportado por Sunass para el 2018 para cuando ya se encuentran ambas PTAR en operación.
La correspondencia de los tipos de descarga y tratamientos de las aguas residuales domésticas y la disposición sanitaria de excretas nacionales con la clasificación establecida en las Directrices del IPCC de 2006 se realizó con base a la evaluación realizada para el RAGEI 2016, contemplando así, el juicio experto del revisor de inventarios nacionales del sector Desechos, Juan Martín Ortega, quien tomó en consideración los supuestos aplicados en inventarios de otros países, y el juicio de experto aplicado desde la DGAA. Esto contempla la diferenciación entre plantas “bien operadas” y “mal operadas” en el ámbito de las EPS, con base a la información disponible. 
De acuerdo con información base del "Diagnóstico de las Plantas de Tratamiento de Aguas Residuales (PTAR) en el Ámbito de las Empresas Prestadoras 2022" (Sunass, 2022), se estima que el 74% de las PTAR clasificadas como lagunas facultativass (calculado desde la participación de caudal de ingreso) están en condiciones de sobrecarga orgánica, hidraúlica o ambas. Este supuesto se asume constante para clasificar este sistema de tratamiento. Del mismo modo, se estima que el porcentaje de PTAR clasificadas como Lodos Activados, lagunas aireadas y filtros biológicos que se encuentran en sobrecarga.
Los factores de emisión se asignan para la clasificación tecnológica del IPCC o de la Sunass, esto implica que en el caso de uso de diferentes tecnologías en el sistema de tratamiento, las condiciones de remoción y FE específicos por componente no pueden ser capturados en esta etimación general del RAGEI.
La información del INEI presenta la data agrupada de letrina con pozo ciego en el 2007.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</si>
</sst>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 #,##0.00_ ;_ * \-#,##0.00_ ;_ * &quot;-&quot;??_ ;_ @_ "/>
    <numFmt numFmtId="165" formatCode="_(* #,##0.00_);_(* \(#,##0.00\);_(* &quot;-&quot;??_);_(@_)"/>
    <numFmt numFmtId="166" formatCode="_-* #,##0.00\ _€_-;\-* #,##0.00\ _€_-;_-* &quot;-&quot;??\ _€_-;_-@_-"/>
    <numFmt numFmtId="167" formatCode="_ * #,##0.0_ ;_ * \-#,##0.0_ ;_ * &quot;-&quot;??_ ;_ @_ "/>
    <numFmt numFmtId="168" formatCode="_ * #,##0_ ;_ * \-#,##0_ ;_ * &quot;-&quot;??_ ;_ @_ "/>
    <numFmt numFmtId="169" formatCode="0.0%"/>
    <numFmt numFmtId="170" formatCode="General\ \ "/>
    <numFmt numFmtId="171" formatCode="0.00000"/>
    <numFmt numFmtId="172" formatCode="0.000"/>
    <numFmt numFmtId="173" formatCode="#,##0.0"/>
    <numFmt numFmtId="174" formatCode="0.0000000%"/>
    <numFmt numFmtId="175" formatCode="###\ ###\ ###\ ###"/>
    <numFmt numFmtId="176" formatCode="0.0"/>
    <numFmt numFmtId="177" formatCode="#,##0.0000000"/>
  </numFmts>
  <fonts count="138">
    <font>
      <sz val="11"/>
      <color theme="1"/>
      <name val="Calibri"/>
      <family val="2"/>
      <scheme val="minor"/>
    </font>
    <font>
      <sz val="10"/>
      <name val="Arial"/>
      <family val="2"/>
    </font>
    <font>
      <sz val="10"/>
      <color theme="1"/>
      <name val="Arial"/>
      <family val="2"/>
    </font>
    <font>
      <sz val="10"/>
      <color rgb="FFFF0000"/>
      <name val="Arial"/>
      <family val="2"/>
    </font>
    <font>
      <b/>
      <sz val="10"/>
      <color theme="1"/>
      <name val="Arial"/>
      <family val="2"/>
    </font>
    <font>
      <u val="single"/>
      <sz val="9"/>
      <color indexed="12"/>
      <name val="Times New Roman"/>
      <family val="1"/>
    </font>
    <font>
      <sz val="9"/>
      <name val="Arial"/>
      <family val="2"/>
    </font>
    <font>
      <sz val="8"/>
      <name val="Helvetica"/>
      <family val="2"/>
    </font>
    <font>
      <sz val="10"/>
      <color theme="1"/>
      <name val="Arial Narrow"/>
      <family val="2"/>
    </font>
    <font>
      <sz val="11"/>
      <color theme="1"/>
      <name val="Arial Narrow"/>
      <family val="2"/>
    </font>
    <font>
      <u val="single"/>
      <sz val="11"/>
      <color theme="10"/>
      <name val="Calibri"/>
      <family val="2"/>
      <scheme val="minor"/>
    </font>
    <font>
      <sz val="11"/>
      <color rgb="FF000000"/>
      <name val="Calibri"/>
      <family val="2"/>
    </font>
    <font>
      <sz val="9"/>
      <color theme="1"/>
      <name val="Calibri"/>
      <family val="2"/>
      <scheme val="minor"/>
    </font>
    <font>
      <b/>
      <sz val="10"/>
      <color theme="0"/>
      <name val="Calibri"/>
      <family val="2"/>
      <scheme val="minor"/>
    </font>
    <font>
      <b/>
      <sz val="12"/>
      <name val="Arial"/>
      <family val="2"/>
    </font>
    <font>
      <sz val="10"/>
      <color theme="1"/>
      <name val="Calibri"/>
      <family val="2"/>
      <scheme val="minor"/>
    </font>
    <font>
      <sz val="9"/>
      <name val="Times New Roman"/>
      <family val="1"/>
    </font>
    <font>
      <sz val="10"/>
      <color rgb="FFFF0000"/>
      <name val="Calibri"/>
      <family val="2"/>
      <scheme val="minor"/>
    </font>
    <font>
      <sz val="11"/>
      <name val="Calibri"/>
      <family val="2"/>
      <scheme val="minor"/>
    </font>
    <font>
      <b/>
      <sz val="9"/>
      <name val="Arial"/>
      <family val="2"/>
    </font>
    <font>
      <sz val="10"/>
      <name val="Calibri"/>
      <family val="2"/>
      <scheme val="minor"/>
    </font>
    <font>
      <b/>
      <sz val="11"/>
      <color theme="1"/>
      <name val="Calibri"/>
      <family val="2"/>
      <scheme val="minor"/>
    </font>
    <font>
      <u val="single"/>
      <sz val="10"/>
      <color theme="10"/>
      <name val="Arial"/>
      <family val="2"/>
    </font>
    <font>
      <sz val="11"/>
      <color rgb="FFFF0000"/>
      <name val="Calibri"/>
      <family val="2"/>
      <scheme val="minor"/>
    </font>
    <font>
      <b/>
      <sz val="12"/>
      <name val="Calibri"/>
      <family val="2"/>
      <scheme val="minor"/>
    </font>
    <font>
      <sz val="8"/>
      <name val="Calibri"/>
      <family val="2"/>
      <scheme val="minor"/>
    </font>
    <font>
      <b/>
      <sz val="12"/>
      <color rgb="FFFF0000"/>
      <name val="Calibri"/>
      <family val="2"/>
      <scheme val="minor"/>
    </font>
    <font>
      <b/>
      <sz val="10"/>
      <name val="Calibri"/>
      <family val="2"/>
      <scheme val="minor"/>
    </font>
    <font>
      <i/>
      <sz val="9"/>
      <name val="Calibri"/>
      <family val="2"/>
      <scheme val="minor"/>
    </font>
    <font>
      <sz val="9"/>
      <name val="Calibri"/>
      <family val="2"/>
      <scheme val="minor"/>
    </font>
    <font>
      <b/>
      <sz val="12"/>
      <color theme="1"/>
      <name val="Calibri"/>
      <family val="2"/>
      <scheme val="minor"/>
    </font>
    <font>
      <vertAlign val="subscript"/>
      <sz val="10"/>
      <color theme="0"/>
      <name val="Calibri"/>
      <family val="2"/>
      <scheme val="minor"/>
    </font>
    <font>
      <sz val="10"/>
      <color theme="0"/>
      <name val="Calibri"/>
      <family val="2"/>
      <scheme val="minor"/>
    </font>
    <font>
      <b/>
      <sz val="11"/>
      <name val="Calibri"/>
      <family val="2"/>
      <scheme val="minor"/>
    </font>
    <font>
      <b/>
      <sz val="10"/>
      <color theme="1"/>
      <name val="Calibri"/>
      <family val="2"/>
      <scheme val="minor"/>
    </font>
    <font>
      <b/>
      <vertAlign val="subscript"/>
      <sz val="11"/>
      <color theme="1"/>
      <name val="Calibri"/>
      <family val="2"/>
      <scheme val="minor"/>
    </font>
    <font>
      <sz val="9"/>
      <color rgb="FF000000"/>
      <name val="Calibri"/>
      <family val="2"/>
      <scheme val="minor"/>
    </font>
    <font>
      <sz val="11"/>
      <color theme="3" tint="0.39998000860214233"/>
      <name val="Calibri"/>
      <family val="2"/>
      <scheme val="minor"/>
    </font>
    <font>
      <sz val="8"/>
      <color theme="1"/>
      <name val="Calibri"/>
      <family val="2"/>
      <scheme val="minor"/>
    </font>
    <font>
      <u val="single"/>
      <sz val="9"/>
      <color indexed="12"/>
      <name val="Calibri"/>
      <family val="2"/>
      <scheme val="minor"/>
    </font>
    <font>
      <u val="single"/>
      <sz val="9"/>
      <color rgb="FFFF0000"/>
      <name val="Calibri"/>
      <family val="2"/>
      <scheme val="minor"/>
    </font>
    <font>
      <sz val="9"/>
      <color rgb="FF362B36"/>
      <name val="Calibri"/>
      <family val="2"/>
      <scheme val="minor"/>
    </font>
    <font>
      <b/>
      <sz val="9"/>
      <name val="Calibri"/>
      <family val="2"/>
      <scheme val="minor"/>
    </font>
    <font>
      <b/>
      <sz val="9"/>
      <color theme="1"/>
      <name val="Calibri"/>
      <family val="2"/>
      <scheme val="minor"/>
    </font>
    <font>
      <sz val="9"/>
      <color rgb="FFFF0000"/>
      <name val="Calibri"/>
      <family val="2"/>
      <scheme val="minor"/>
    </font>
    <font>
      <sz val="9"/>
      <color theme="3" tint="0.39998000860214233"/>
      <name val="Calibri"/>
      <family val="2"/>
      <scheme val="minor"/>
    </font>
    <font>
      <sz val="11"/>
      <color theme="3" tint="0.5999900102615356"/>
      <name val="Calibri"/>
      <family val="2"/>
      <scheme val="minor"/>
    </font>
    <font>
      <sz val="9"/>
      <color rgb="FF00B050"/>
      <name val="Calibri"/>
      <family val="2"/>
      <scheme val="minor"/>
    </font>
    <font>
      <b/>
      <vertAlign val="subscript"/>
      <sz val="10"/>
      <color theme="0"/>
      <name val="Calibri"/>
      <family val="2"/>
      <scheme val="minor"/>
    </font>
    <font>
      <b/>
      <sz val="11"/>
      <color theme="0"/>
      <name val="Calibri"/>
      <family val="2"/>
      <scheme val="minor"/>
    </font>
    <font>
      <b/>
      <vertAlign val="subscript"/>
      <sz val="11"/>
      <color theme="0"/>
      <name val="Calibri"/>
      <family val="2"/>
      <scheme val="minor"/>
    </font>
    <font>
      <vertAlign val="subscript"/>
      <sz val="10"/>
      <name val="Calibri"/>
      <family val="2"/>
      <scheme val="minor"/>
    </font>
    <font>
      <vertAlign val="subscript"/>
      <sz val="11"/>
      <color theme="1"/>
      <name val="Calibri"/>
      <family val="2"/>
      <scheme val="minor"/>
    </font>
    <font>
      <b/>
      <sz val="11"/>
      <color rgb="FF000000"/>
      <name val="Calibri"/>
      <family val="2"/>
      <scheme val="minor"/>
    </font>
    <font>
      <b/>
      <vertAlign val="subscript"/>
      <sz val="11"/>
      <color rgb="FF000000"/>
      <name val="Calibri"/>
      <family val="2"/>
      <scheme val="minor"/>
    </font>
    <font>
      <sz val="9"/>
      <color rgb="FFC00000"/>
      <name val="Calibri"/>
      <family val="2"/>
      <scheme val="minor"/>
    </font>
    <font>
      <vertAlign val="subscript"/>
      <sz val="10"/>
      <color theme="1"/>
      <name val="Calibri"/>
      <family val="2"/>
      <scheme val="minor"/>
    </font>
    <font>
      <sz val="10"/>
      <color theme="3" tint="0.39998000860214233"/>
      <name val="Calibri"/>
      <family val="2"/>
      <scheme val="minor"/>
    </font>
    <font>
      <b/>
      <sz val="9"/>
      <color indexed="9"/>
      <name val="Calibri"/>
      <family val="2"/>
      <scheme val="minor"/>
    </font>
    <font>
      <sz val="14"/>
      <color theme="1"/>
      <name val="Calibri"/>
      <family val="2"/>
      <scheme val="minor"/>
    </font>
    <font>
      <sz val="9"/>
      <color rgb="FF7030A0"/>
      <name val="Calibri"/>
      <family val="2"/>
      <scheme val="minor"/>
    </font>
    <font>
      <b/>
      <sz val="9"/>
      <color rgb="FF745892"/>
      <name val="Calibri"/>
      <family val="2"/>
      <scheme val="minor"/>
    </font>
    <font>
      <b/>
      <sz val="10"/>
      <color rgb="FFFF0000"/>
      <name val="Calibri"/>
      <family val="2"/>
      <scheme val="minor"/>
    </font>
    <font>
      <vertAlign val="subscript"/>
      <sz val="9"/>
      <color theme="1"/>
      <name val="Calibri"/>
      <family val="2"/>
      <scheme val="minor"/>
    </font>
    <font>
      <sz val="10"/>
      <color theme="0" tint="-0.3499799966812134"/>
      <name val="Calibri"/>
      <family val="2"/>
      <scheme val="minor"/>
    </font>
    <font>
      <b/>
      <sz val="14"/>
      <name val="Calibri"/>
      <family val="2"/>
      <scheme val="minor"/>
    </font>
    <font>
      <b/>
      <sz val="14"/>
      <color theme="1"/>
      <name val="Calibri"/>
      <family val="2"/>
      <scheme val="minor"/>
    </font>
    <font>
      <sz val="12"/>
      <color theme="1"/>
      <name val="Calibri"/>
      <family val="2"/>
      <scheme val="minor"/>
    </font>
    <font>
      <b/>
      <sz val="10"/>
      <color rgb="FF7030A0"/>
      <name val="Calibri"/>
      <family val="2"/>
      <scheme val="minor"/>
    </font>
    <font>
      <b/>
      <u val="single"/>
      <sz val="10"/>
      <color theme="4"/>
      <name val="Calibri"/>
      <family val="2"/>
      <scheme val="minor"/>
    </font>
    <font>
      <b/>
      <u val="single"/>
      <sz val="10"/>
      <color theme="1"/>
      <name val="Calibri"/>
      <family val="2"/>
      <scheme val="minor"/>
    </font>
    <font>
      <b/>
      <vertAlign val="subscript"/>
      <sz val="11"/>
      <name val="Calibri"/>
      <family val="2"/>
      <scheme val="minor"/>
    </font>
    <font>
      <sz val="11"/>
      <color theme="1"/>
      <name val="Calibri"/>
      <family val="2"/>
    </font>
    <font>
      <b/>
      <sz val="11"/>
      <color theme="1"/>
      <name val="Calibri"/>
      <family val="2"/>
    </font>
    <font>
      <vertAlign val="superscript"/>
      <sz val="11"/>
      <color theme="1"/>
      <name val="Calibri"/>
      <family val="2"/>
    </font>
    <font>
      <vertAlign val="subscript"/>
      <sz val="11"/>
      <color theme="1"/>
      <name val="Calibri"/>
      <family val="2"/>
    </font>
    <font>
      <sz val="11"/>
      <color rgb="FF000000"/>
      <name val="Calibri"/>
      <family val="2"/>
      <scheme val="minor"/>
    </font>
    <font>
      <b/>
      <sz val="11"/>
      <color theme="0"/>
      <name val="Calibri"/>
      <family val="2"/>
    </font>
    <font>
      <vertAlign val="superscript"/>
      <sz val="10"/>
      <color theme="1"/>
      <name val="Calibri"/>
      <family val="2"/>
      <scheme val="minor"/>
    </font>
    <font>
      <b/>
      <sz val="10"/>
      <color rgb="FF000000"/>
      <name val="Calibri"/>
      <family val="2"/>
      <scheme val="minor"/>
    </font>
    <font>
      <sz val="10"/>
      <color rgb="FF000000"/>
      <name val="Calibri"/>
      <family val="2"/>
      <scheme val="minor"/>
    </font>
    <font>
      <sz val="9"/>
      <color rgb="FFD200D2"/>
      <name val="Calibri"/>
      <family val="2"/>
      <scheme val="minor"/>
    </font>
    <font>
      <b/>
      <sz val="9"/>
      <color rgb="FFD200D2"/>
      <name val="Calibri"/>
      <family val="2"/>
      <scheme val="minor"/>
    </font>
    <font>
      <sz val="11"/>
      <color rgb="FFD200D2"/>
      <name val="Calibri"/>
      <family val="2"/>
      <scheme val="minor"/>
    </font>
    <font>
      <b/>
      <sz val="11"/>
      <color rgb="FFD200D2"/>
      <name val="Calibri"/>
      <family val="2"/>
      <scheme val="minor"/>
    </font>
    <font>
      <i/>
      <sz val="11"/>
      <color theme="3" tint="0.5999900102615356"/>
      <name val="Calibri"/>
      <family val="2"/>
      <scheme val="minor"/>
    </font>
    <font>
      <b/>
      <i/>
      <sz val="11"/>
      <color theme="4" tint="0.39998000860214233"/>
      <name val="Calibri"/>
      <family val="2"/>
      <scheme val="minor"/>
    </font>
    <font>
      <b/>
      <sz val="11"/>
      <color theme="3" tint="0.5999900102615356"/>
      <name val="Calibri"/>
      <family val="2"/>
      <scheme val="minor"/>
    </font>
    <font>
      <i/>
      <sz val="10"/>
      <color theme="3" tint="0.39998000860214233"/>
      <name val="Calibri"/>
      <family val="2"/>
      <scheme val="minor"/>
    </font>
    <font>
      <b/>
      <sz val="9"/>
      <color rgb="FFC00000"/>
      <name val="Calibri"/>
      <family val="2"/>
      <scheme val="minor"/>
    </font>
    <font>
      <b/>
      <sz val="9"/>
      <color rgb="FF00B050"/>
      <name val="Calibri"/>
      <family val="2"/>
      <scheme val="minor"/>
    </font>
    <font>
      <b/>
      <sz val="9"/>
      <color rgb="FFFF0000"/>
      <name val="Calibri"/>
      <family val="2"/>
      <scheme val="minor"/>
    </font>
    <font>
      <b/>
      <sz val="16"/>
      <color theme="1"/>
      <name val="Calibri"/>
      <family val="2"/>
      <scheme val="minor"/>
    </font>
    <font>
      <i/>
      <sz val="11"/>
      <color theme="3" tint="0.39998000860214233"/>
      <name val="Calibri"/>
      <family val="2"/>
      <scheme val="minor"/>
    </font>
    <font>
      <i/>
      <sz val="9"/>
      <color theme="3" tint="0.5999900102615356"/>
      <name val="Calibri"/>
      <family val="2"/>
      <scheme val="minor"/>
    </font>
    <font>
      <b/>
      <sz val="8"/>
      <color theme="1"/>
      <name val="Calibri"/>
      <family val="2"/>
      <scheme val="minor"/>
    </font>
    <font>
      <b/>
      <i/>
      <sz val="10"/>
      <color theme="4" tint="0.39998000860214233"/>
      <name val="Calibri"/>
      <family val="2"/>
      <scheme val="minor"/>
    </font>
    <font>
      <i/>
      <sz val="10"/>
      <color theme="4"/>
      <name val="Calibri"/>
      <family val="2"/>
      <scheme val="minor"/>
    </font>
    <font>
      <sz val="10"/>
      <color theme="1"/>
      <name val="Calibri"/>
      <family val="2"/>
    </font>
    <font>
      <vertAlign val="subscript"/>
      <sz val="11"/>
      <name val="Calibri"/>
      <family val="2"/>
      <scheme val="minor"/>
    </font>
    <font>
      <sz val="8"/>
      <color rgb="FFFF0000"/>
      <name val="Calibri"/>
      <family val="2"/>
      <scheme val="minor"/>
    </font>
    <font>
      <b/>
      <i/>
      <sz val="10"/>
      <name val="Calibri"/>
      <family val="2"/>
      <scheme val="minor"/>
    </font>
    <font>
      <vertAlign val="superscript"/>
      <sz val="9"/>
      <color theme="1"/>
      <name val="Calibri"/>
      <family val="2"/>
      <scheme val="minor"/>
    </font>
    <font>
      <i/>
      <sz val="9"/>
      <color theme="1"/>
      <name val="Calibri"/>
      <family val="2"/>
      <scheme val="minor"/>
    </font>
    <font>
      <sz val="8"/>
      <name val="Tahoma"/>
      <family val="2"/>
    </font>
    <font>
      <sz val="14"/>
      <color theme="1" tint="0.35"/>
      <name val="Calibri"/>
      <family val="2"/>
    </font>
    <font>
      <sz val="9"/>
      <color theme="1" tint="0.35"/>
      <name val="+mn-cs"/>
      <family val="2"/>
    </font>
    <font>
      <sz val="10"/>
      <color theme="1" tint="0.35"/>
      <name val="Calibri"/>
      <family val="2"/>
    </font>
    <font>
      <b/>
      <sz val="10"/>
      <color theme="1" tint="0.35"/>
      <name val="+mn-cs"/>
      <family val="2"/>
    </font>
    <font>
      <b/>
      <sz val="9"/>
      <color theme="1" tint="0.35"/>
      <name val="+mn-cs"/>
      <family val="2"/>
    </font>
    <font>
      <sz val="10.5"/>
      <color theme="1" tint="0.35"/>
      <name val="Calibri"/>
      <family val="2"/>
    </font>
    <font>
      <sz val="9"/>
      <color theme="1" tint="0.25"/>
      <name val="Calibri"/>
      <family val="2"/>
    </font>
    <font>
      <sz val="9"/>
      <color theme="1" tint="0.35"/>
      <name val="Calibri"/>
      <family val="2"/>
    </font>
    <font>
      <sz val="10.5"/>
      <name val="Calibri"/>
      <family val="2"/>
    </font>
    <font>
      <b/>
      <sz val="10"/>
      <color theme="0"/>
      <name val="Calibri"/>
      <family val="2"/>
    </font>
    <font>
      <b/>
      <sz val="10"/>
      <color theme="4"/>
      <name val="Calibri"/>
      <family val="2"/>
    </font>
    <font>
      <b/>
      <sz val="10"/>
      <color theme="5"/>
      <name val="Calibri"/>
      <family val="2"/>
    </font>
    <font>
      <b/>
      <sz val="10"/>
      <color theme="6"/>
      <name val="Calibri"/>
      <family val="2"/>
    </font>
    <font>
      <b/>
      <sz val="10"/>
      <color theme="7"/>
      <name val="Calibri"/>
      <family val="2"/>
    </font>
    <font>
      <b/>
      <sz val="10"/>
      <color theme="8"/>
      <name val="Calibri"/>
      <family val="2"/>
    </font>
    <font>
      <b/>
      <sz val="10"/>
      <color theme="9"/>
      <name val="Calibri"/>
      <family val="2"/>
    </font>
    <font>
      <b/>
      <sz val="10"/>
      <color theme="4" tint="-0.4"/>
      <name val="Calibri"/>
      <family val="2"/>
    </font>
    <font>
      <b/>
      <sz val="10"/>
      <color theme="5" tint="-0.4"/>
      <name val="Calibri"/>
      <family val="2"/>
    </font>
    <font>
      <sz val="9"/>
      <color rgb="FF000000"/>
      <name val="Arial"/>
      <family val="2"/>
    </font>
    <font>
      <sz val="9"/>
      <color theme="0"/>
      <name val="Arial"/>
      <family val="2"/>
    </font>
    <font>
      <sz val="9"/>
      <color theme="1"/>
      <name val="Arial"/>
      <family val="2"/>
    </font>
    <font>
      <i/>
      <sz val="8"/>
      <color theme="1" tint="0.5"/>
      <name val="Arial"/>
      <family val="2"/>
    </font>
    <font>
      <b/>
      <sz val="9"/>
      <color theme="1"/>
      <name val="Arial"/>
      <family val="2"/>
    </font>
    <font>
      <i/>
      <sz val="12"/>
      <color theme="1"/>
      <name val="Times New Roman"/>
      <family val="2"/>
    </font>
    <font>
      <sz val="11"/>
      <color theme="0"/>
      <name val="Calibri"/>
      <family val="2"/>
      <scheme val="minor"/>
    </font>
    <font>
      <b/>
      <sz val="9"/>
      <color rgb="FF000000"/>
      <name val="Arial"/>
      <family val="2"/>
    </font>
    <font>
      <b/>
      <sz val="9"/>
      <color theme="0"/>
      <name val="Arial"/>
      <family val="2"/>
    </font>
    <font>
      <i/>
      <sz val="8"/>
      <color theme="0" tint="-0.35"/>
      <name val="Arial"/>
      <family val="2"/>
    </font>
    <font>
      <b/>
      <vertAlign val="subscript"/>
      <sz val="9"/>
      <color theme="1"/>
      <name val="Arial"/>
      <family val="2"/>
    </font>
    <font>
      <vertAlign val="subscript"/>
      <sz val="9"/>
      <color theme="1"/>
      <name val="Arial"/>
      <family val="2"/>
    </font>
    <font>
      <b/>
      <vertAlign val="subscript"/>
      <sz val="9"/>
      <color rgb="FF000000"/>
      <name val="Arial"/>
      <family val="2"/>
    </font>
    <font>
      <vertAlign val="subscript"/>
      <sz val="9"/>
      <color rgb="FF000000"/>
      <name val="Arial"/>
      <family val="2"/>
    </font>
    <font>
      <b/>
      <sz val="8"/>
      <name val="Calibri"/>
      <family val="2"/>
    </font>
  </fonts>
  <fills count="35">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6B95C7"/>
        <bgColor indexed="64"/>
      </patternFill>
    </fill>
    <fill>
      <patternFill patternType="solid">
        <fgColor theme="3" tint="0.5999900102615356"/>
        <bgColor indexed="64"/>
      </patternFill>
    </fill>
    <fill>
      <patternFill patternType="solid">
        <fgColor theme="2"/>
        <bgColor indexed="64"/>
      </patternFill>
    </fill>
    <fill>
      <patternFill patternType="solid">
        <fgColor rgb="FFE0E0E0"/>
        <bgColor indexed="64"/>
      </patternFill>
    </fill>
    <fill>
      <patternFill patternType="solid">
        <fgColor rgb="FFCCCCCC"/>
        <bgColor indexed="64"/>
      </patternFill>
    </fill>
    <fill>
      <patternFill patternType="solid">
        <fgColor theme="0" tint="-0.24997000396251678"/>
        <bgColor indexed="64"/>
      </patternFill>
    </fill>
    <fill>
      <patternFill patternType="solid">
        <fgColor rgb="FFCCC0DA"/>
        <bgColor indexed="64"/>
      </patternFill>
    </fill>
    <fill>
      <patternFill patternType="solid">
        <fgColor theme="0" tint="-0.1499900072813034"/>
        <bgColor indexed="64"/>
      </patternFill>
    </fill>
    <fill>
      <patternFill patternType="solid">
        <fgColor rgb="FFF8CBAD"/>
        <bgColor indexed="64"/>
      </patternFill>
    </fill>
    <fill>
      <patternFill patternType="solid">
        <fgColor rgb="FFBDD7EE"/>
        <bgColor indexed="64"/>
      </patternFill>
    </fill>
    <fill>
      <patternFill patternType="solid">
        <fgColor rgb="FF2E75B6"/>
        <bgColor indexed="64"/>
      </patternFill>
    </fill>
    <fill>
      <patternFill patternType="solid">
        <fgColor rgb="FF548235"/>
        <bgColor indexed="64"/>
      </patternFill>
    </fill>
    <fill>
      <patternFill patternType="solid">
        <fgColor rgb="FFD9D9D9"/>
        <bgColor indexed="64"/>
      </patternFill>
    </fill>
    <fill>
      <patternFill patternType="solid">
        <fgColor rgb="FFBFBFBF"/>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4" tint="0.5999900102615356"/>
        <bgColor indexed="64"/>
      </patternFill>
    </fill>
    <fill>
      <patternFill patternType="solid">
        <fgColor rgb="FFFFFFFF"/>
        <bgColor indexed="64"/>
      </patternFill>
    </fill>
    <fill>
      <patternFill patternType="solid">
        <fgColor rgb="FFF2F7FC"/>
        <bgColor indexed="64"/>
      </patternFill>
    </fill>
    <fill>
      <patternFill patternType="solid">
        <fgColor theme="4"/>
        <bgColor indexed="64"/>
      </patternFill>
    </fill>
    <fill>
      <patternFill patternType="solid">
        <fgColor theme="3" tint="-0.24997000396251678"/>
        <bgColor indexed="64"/>
      </patternFill>
    </fill>
    <fill>
      <patternFill patternType="solid">
        <fgColor theme="9" tint="0.799979984760284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rgb="FFFFFF00"/>
        <bgColor indexed="64"/>
      </patternFill>
    </fill>
    <fill>
      <patternFill patternType="solid">
        <fgColor rgb="FF9966FF"/>
        <bgColor indexed="64"/>
      </patternFill>
    </fill>
    <fill>
      <patternFill patternType="solid">
        <fgColor rgb="FFCC99FF"/>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s>
  <borders count="64">
    <border>
      <left/>
      <right/>
      <top/>
      <bottom/>
      <diagonal/>
    </border>
    <border>
      <left style="thin"/>
      <right style="thin"/>
      <top style="thin"/>
      <bottom style="thin"/>
    </border>
    <border>
      <left style="medium"/>
      <right style="thin"/>
      <top/>
      <bottom style="thin"/>
    </border>
    <border>
      <left/>
      <right/>
      <top style="thin"/>
      <bottom/>
    </border>
    <border>
      <left style="medium"/>
      <right style="thin"/>
      <top style="thin"/>
      <bottom/>
    </border>
    <border>
      <left style="medium"/>
      <right style="thin"/>
      <top style="thin"/>
      <bottom style="thin"/>
    </border>
    <border>
      <left style="thin"/>
      <right style="thin"/>
      <top style="thin"/>
      <botto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thin"/>
    </border>
    <border>
      <left style="thin"/>
      <right style="medium"/>
      <top style="thin"/>
      <bottom style="thin"/>
    </border>
    <border>
      <left/>
      <right/>
      <top/>
      <bottom style="thin"/>
    </border>
    <border>
      <left style="thin"/>
      <right style="thin"/>
      <top/>
      <bottom style="thin"/>
    </border>
    <border>
      <left/>
      <right/>
      <top style="thin"/>
      <bottom style="thin"/>
    </border>
    <border>
      <left style="thin"/>
      <right style="thin"/>
      <top/>
      <bottom/>
    </border>
    <border>
      <left style="medium"/>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medium"/>
      <bottom style="medium"/>
    </border>
    <border>
      <left style="medium"/>
      <right style="medium"/>
      <top style="medium"/>
      <bottom style="medium"/>
    </border>
    <border>
      <left style="medium"/>
      <right style="medium"/>
      <top style="medium"/>
      <bottom/>
    </border>
    <border>
      <left/>
      <right style="medium"/>
      <top style="medium"/>
      <bottom/>
    </border>
    <border>
      <left style="thin"/>
      <right style="thin"/>
      <top style="medium"/>
      <bottom style="medium"/>
    </border>
    <border>
      <left/>
      <right style="medium"/>
      <top style="medium"/>
      <bottom style="medium"/>
    </border>
    <border>
      <left style="thin"/>
      <right style="thin"/>
      <top/>
      <bottom style="medium"/>
    </border>
    <border>
      <left style="medium"/>
      <right/>
      <top/>
      <bottom style="medium"/>
    </border>
    <border>
      <left/>
      <right/>
      <top/>
      <bottom style="medium"/>
    </border>
    <border>
      <left/>
      <right style="medium"/>
      <top/>
      <bottom style="medium"/>
    </border>
    <border>
      <left style="thin"/>
      <right/>
      <top style="thin"/>
      <bottom style="thin"/>
    </border>
    <border>
      <left style="medium"/>
      <right style="thin"/>
      <top style="medium"/>
      <bottom/>
    </border>
    <border>
      <left style="thin"/>
      <right style="medium"/>
      <top style="medium"/>
      <bottom/>
    </border>
    <border>
      <left style="thin"/>
      <right style="thin"/>
      <top style="medium"/>
      <bottom/>
    </border>
    <border>
      <left style="thin"/>
      <right style="medium"/>
      <top/>
      <bottom/>
    </border>
    <border>
      <left style="medium"/>
      <right style="thin"/>
      <top/>
      <bottom style="medium"/>
    </border>
    <border>
      <left style="thin"/>
      <right style="medium"/>
      <top/>
      <bottom style="medium"/>
    </border>
    <border>
      <left style="medium"/>
      <right/>
      <top style="medium"/>
      <bottom/>
    </border>
    <border>
      <left style="thin"/>
      <right/>
      <top style="medium"/>
      <bottom/>
    </border>
    <border>
      <left style="medium"/>
      <right style="thin"/>
      <top/>
      <bottom/>
    </border>
    <border>
      <left style="medium"/>
      <right style="thin"/>
      <top style="medium"/>
      <bottom style="medium"/>
    </border>
    <border>
      <left style="thin"/>
      <right/>
      <top/>
      <bottom style="medium"/>
    </border>
    <border>
      <left/>
      <right/>
      <top style="medium"/>
      <bottom/>
    </border>
    <border>
      <left style="thin"/>
      <right/>
      <top style="thin"/>
      <bottom/>
    </border>
    <border>
      <left/>
      <right style="thin"/>
      <top style="thin"/>
      <bottom/>
    </border>
    <border>
      <left style="thin"/>
      <right/>
      <top/>
      <bottom style="thin"/>
    </border>
    <border>
      <left/>
      <right style="thin"/>
      <top/>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right/>
      <top style="medium"/>
      <bottom style="medium"/>
    </border>
    <border>
      <left style="medium"/>
      <right style="medium"/>
      <top/>
      <bottom/>
    </border>
    <border>
      <left style="medium"/>
      <right style="medium"/>
      <top/>
      <bottom style="medium"/>
    </border>
    <border>
      <left style="thin"/>
      <right style="medium"/>
      <top/>
      <bottom style="thin"/>
    </border>
    <border>
      <left/>
      <right style="medium"/>
      <top style="thin"/>
      <bottom/>
    </border>
    <border>
      <left style="medium"/>
      <right style="medium"/>
      <top style="medium"/>
      <bottom style="thin"/>
    </border>
    <border>
      <left style="medium"/>
      <right style="medium"/>
      <top style="thin"/>
      <bottom style="mediu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right style="thin"/>
      <top/>
      <bottom/>
    </border>
  </borders>
  <cellStyleXfs count="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0" fontId="0" fillId="0" borderId="0">
      <alignment/>
      <protection/>
    </xf>
    <xf numFmtId="0" fontId="5" fillId="0" borderId="0" applyNumberFormat="0" applyFill="0" applyBorder="0">
      <alignment/>
      <protection locked="0"/>
    </xf>
    <xf numFmtId="0" fontId="0" fillId="0" borderId="0">
      <alignment/>
      <protection/>
    </xf>
    <xf numFmtId="0" fontId="0"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7" fillId="0" borderId="0">
      <alignment/>
      <protection/>
    </xf>
    <xf numFmtId="164" fontId="8" fillId="0" borderId="0" applyFont="0" applyFill="0" applyBorder="0" applyAlignment="0" applyProtection="0"/>
    <xf numFmtId="9" fontId="8" fillId="0" borderId="0" applyFont="0" applyFill="0" applyBorder="0" applyAlignment="0" applyProtection="0"/>
    <xf numFmtId="0" fontId="1" fillId="0" borderId="0">
      <alignment/>
      <protection/>
    </xf>
    <xf numFmtId="164" fontId="0" fillId="0" borderId="0" applyFont="0" applyFill="0" applyBorder="0" applyAlignment="0" applyProtection="0"/>
    <xf numFmtId="0" fontId="0" fillId="0" borderId="0">
      <alignment/>
      <protection/>
    </xf>
    <xf numFmtId="166" fontId="9" fillId="0" borderId="0" applyFont="0" applyFill="0" applyBorder="0" applyAlignment="0" applyProtection="0"/>
    <xf numFmtId="9" fontId="7" fillId="0" borderId="0" applyFont="0" applyFill="0" applyBorder="0" applyAlignment="0" applyProtection="0"/>
    <xf numFmtId="0" fontId="8" fillId="0" borderId="0">
      <alignment/>
      <protection/>
    </xf>
    <xf numFmtId="0" fontId="10" fillId="0" borderId="0" applyNumberFormat="0" applyFill="0" applyBorder="0" applyAlignment="0" applyProtection="0"/>
    <xf numFmtId="9" fontId="0" fillId="0" borderId="0" applyFont="0" applyFill="0" applyBorder="0" applyAlignment="0" applyProtection="0"/>
    <xf numFmtId="164" fontId="0" fillId="0" borderId="0" applyFont="0" applyFill="0" applyBorder="0" applyAlignment="0" applyProtection="0"/>
    <xf numFmtId="0" fontId="11" fillId="0" borderId="0">
      <alignment/>
      <protection/>
    </xf>
    <xf numFmtId="0" fontId="0" fillId="0" borderId="0">
      <alignment/>
      <protection/>
    </xf>
    <xf numFmtId="4" fontId="16" fillId="0" borderId="1" applyFill="0" applyBorder="0" applyProtection="0">
      <alignment horizontal="right" vertical="center"/>
    </xf>
    <xf numFmtId="0" fontId="7" fillId="2" borderId="0" applyNumberFormat="0" applyFont="0" applyBorder="0" applyAlignment="0" applyProtection="0"/>
    <xf numFmtId="0" fontId="2" fillId="0" borderId="0">
      <alignment/>
      <protection/>
    </xf>
    <xf numFmtId="9" fontId="2" fillId="0" borderId="0" applyFont="0" applyFill="0" applyBorder="0" applyAlignment="0" applyProtection="0"/>
    <xf numFmtId="0" fontId="22" fillId="0" borderId="0" applyNumberFormat="0" applyFill="0" applyBorder="0" applyAlignment="0" applyProtection="0"/>
    <xf numFmtId="166" fontId="0" fillId="0" borderId="0" applyFont="0" applyFill="0" applyBorder="0" applyAlignment="0" applyProtection="0"/>
    <xf numFmtId="0" fontId="0" fillId="0" borderId="0">
      <alignment/>
      <protection/>
    </xf>
    <xf numFmtId="0" fontId="1" fillId="0" borderId="0">
      <alignment/>
      <protection/>
    </xf>
    <xf numFmtId="0" fontId="0" fillId="0" borderId="0">
      <alignment/>
      <protection/>
    </xf>
  </cellStyleXfs>
  <cellXfs count="942">
    <xf numFmtId="0" fontId="0" fillId="0" borderId="0" xfId="0"/>
    <xf numFmtId="0" fontId="2" fillId="3" borderId="0" xfId="0" applyFont="1" applyFill="1"/>
    <xf numFmtId="0" fontId="3" fillId="3" borderId="0" xfId="0" applyFont="1" applyFill="1"/>
    <xf numFmtId="0" fontId="12" fillId="3" borderId="0" xfId="0" applyFont="1" applyFill="1"/>
    <xf numFmtId="0" fontId="15" fillId="0" borderId="2" xfId="23" applyFont="1" applyBorder="1" applyAlignment="1">
      <alignment horizontal="left" vertical="top"/>
      <protection/>
    </xf>
    <xf numFmtId="0" fontId="15" fillId="3" borderId="0" xfId="0" applyFont="1" applyFill="1"/>
    <xf numFmtId="0" fontId="17" fillId="3" borderId="0" xfId="0" applyFont="1" applyFill="1"/>
    <xf numFmtId="0" fontId="19" fillId="0" borderId="1" xfId="0" applyFont="1" applyBorder="1"/>
    <xf numFmtId="0" fontId="20" fillId="3" borderId="0" xfId="0" applyFont="1" applyFill="1"/>
    <xf numFmtId="0" fontId="18" fillId="3" borderId="0" xfId="0" applyFont="1" applyFill="1"/>
    <xf numFmtId="0" fontId="0" fillId="3" borderId="0" xfId="0" applyFill="1"/>
    <xf numFmtId="164" fontId="20" fillId="3" borderId="1" xfId="20" applyFont="1" applyFill="1" applyBorder="1"/>
    <xf numFmtId="0" fontId="26" fillId="3" borderId="0" xfId="0" applyFont="1" applyFill="1" applyAlignment="1">
      <alignment horizontal="left" wrapText="1"/>
    </xf>
    <xf numFmtId="0" fontId="28" fillId="0" borderId="1" xfId="26" applyFont="1" applyBorder="1" applyAlignment="1">
      <alignment horizontal="left" vertical="center"/>
      <protection/>
    </xf>
    <xf numFmtId="0" fontId="29" fillId="0" borderId="1" xfId="26" applyFont="1" applyBorder="1" applyAlignment="1">
      <alignment horizontal="center" vertical="center"/>
      <protection/>
    </xf>
    <xf numFmtId="0" fontId="25" fillId="3" borderId="3" xfId="0" applyFont="1" applyFill="1" applyBorder="1" applyAlignment="1">
      <alignment vertical="top"/>
    </xf>
    <xf numFmtId="0" fontId="24" fillId="3" borderId="0" xfId="0" applyFont="1" applyFill="1" applyAlignment="1">
      <alignment horizontal="left" wrapText="1"/>
    </xf>
    <xf numFmtId="0" fontId="27" fillId="4" borderId="1" xfId="0" applyFont="1" applyFill="1" applyBorder="1" applyAlignment="1">
      <alignment horizontal="center" vertical="center" wrapText="1"/>
    </xf>
    <xf numFmtId="0" fontId="29" fillId="3" borderId="1" xfId="0" applyFont="1" applyFill="1" applyBorder="1" applyAlignment="1">
      <alignment horizontal="center"/>
    </xf>
    <xf numFmtId="0" fontId="13" fillId="4" borderId="1" xfId="0" applyFont="1" applyFill="1" applyBorder="1" applyAlignment="1">
      <alignment horizontal="left" vertical="center" wrapText="1"/>
    </xf>
    <xf numFmtId="0" fontId="15" fillId="3" borderId="1" xfId="0" applyFont="1" applyFill="1" applyBorder="1"/>
    <xf numFmtId="0" fontId="25" fillId="3" borderId="3" xfId="0" applyFont="1" applyFill="1" applyBorder="1" applyAlignment="1">
      <alignment vertical="top" wrapText="1"/>
    </xf>
    <xf numFmtId="0" fontId="15" fillId="0" borderId="4" xfId="23" applyFont="1" applyBorder="1" applyAlignment="1">
      <alignment horizontal="left" vertical="top"/>
      <protection/>
    </xf>
    <xf numFmtId="0" fontId="15" fillId="3" borderId="5" xfId="23" applyFont="1" applyFill="1" applyBorder="1" applyAlignment="1">
      <alignment horizontal="left" vertical="top"/>
      <protection/>
    </xf>
    <xf numFmtId="0" fontId="15" fillId="3" borderId="5" xfId="23" applyFont="1" applyFill="1" applyBorder="1" applyAlignment="1">
      <alignment vertical="top"/>
      <protection/>
    </xf>
    <xf numFmtId="0" fontId="0" fillId="0" borderId="1" xfId="0" applyBorder="1"/>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0" fillId="0" borderId="1" xfId="0" applyBorder="1" applyAlignment="1">
      <alignment horizontal="center"/>
    </xf>
    <xf numFmtId="10" fontId="0" fillId="3" borderId="1" xfId="27" applyNumberFormat="1" applyFont="1" applyFill="1" applyBorder="1"/>
    <xf numFmtId="10" fontId="18" fillId="3" borderId="1" xfId="27" applyNumberFormat="1" applyFont="1" applyFill="1" applyBorder="1"/>
    <xf numFmtId="0" fontId="18" fillId="3" borderId="1" xfId="0" applyFont="1" applyFill="1" applyBorder="1"/>
    <xf numFmtId="0" fontId="21" fillId="3" borderId="0" xfId="0" applyFont="1" applyFill="1" applyAlignment="1">
      <alignment vertical="center" wrapText="1"/>
    </xf>
    <xf numFmtId="10" fontId="0" fillId="3" borderId="0" xfId="27" applyNumberFormat="1" applyFont="1" applyFill="1" applyBorder="1" applyAlignment="1">
      <alignment/>
    </xf>
    <xf numFmtId="0" fontId="38" fillId="0" borderId="0" xfId="0" applyFont="1"/>
    <xf numFmtId="168" fontId="18" fillId="0" borderId="1" xfId="20" applyNumberFormat="1" applyFont="1" applyFill="1" applyBorder="1"/>
    <xf numFmtId="0" fontId="20" fillId="3" borderId="1" xfId="24" applyFont="1" applyFill="1" applyBorder="1" applyAlignment="1">
      <alignment horizontal="center"/>
      <protection/>
    </xf>
    <xf numFmtId="0" fontId="20" fillId="3" borderId="1" xfId="24" applyFont="1" applyFill="1" applyBorder="1">
      <alignment/>
      <protection/>
    </xf>
    <xf numFmtId="170" fontId="20" fillId="3" borderId="1" xfId="24" applyNumberFormat="1" applyFont="1" applyFill="1" applyBorder="1">
      <alignment/>
      <protection/>
    </xf>
    <xf numFmtId="0" fontId="27" fillId="3" borderId="1" xfId="24" applyFont="1" applyFill="1" applyBorder="1" applyAlignment="1">
      <alignment horizontal="left" vertical="center"/>
      <protection/>
    </xf>
    <xf numFmtId="0" fontId="27" fillId="3" borderId="1" xfId="24" applyFont="1" applyFill="1" applyBorder="1" applyAlignment="1">
      <alignment vertical="center" wrapText="1"/>
      <protection/>
    </xf>
    <xf numFmtId="170" fontId="37" fillId="0" borderId="1" xfId="0" applyNumberFormat="1" applyFont="1" applyBorder="1"/>
    <xf numFmtId="0" fontId="38" fillId="3" borderId="0" xfId="0" applyFont="1" applyFill="1"/>
    <xf numFmtId="0" fontId="38" fillId="3" borderId="0" xfId="0" applyFont="1" applyFill="1" applyAlignment="1">
      <alignment horizontal="left"/>
    </xf>
    <xf numFmtId="0" fontId="34" fillId="0" borderId="1" xfId="0" applyFont="1" applyBorder="1"/>
    <xf numFmtId="0" fontId="27" fillId="3" borderId="1" xfId="0" applyFont="1" applyFill="1" applyBorder="1"/>
    <xf numFmtId="0" fontId="27" fillId="3" borderId="0" xfId="0" applyFont="1" applyFill="1"/>
    <xf numFmtId="0" fontId="20" fillId="3" borderId="0" xfId="0" applyFont="1" applyFill="1" applyAlignment="1">
      <alignment horizontal="left"/>
    </xf>
    <xf numFmtId="0" fontId="34" fillId="3" borderId="1" xfId="0" applyFont="1" applyFill="1" applyBorder="1"/>
    <xf numFmtId="168" fontId="18" fillId="0" borderId="1" xfId="20" applyNumberFormat="1" applyFont="1" applyFill="1" applyBorder="1" applyAlignment="1">
      <alignment/>
    </xf>
    <xf numFmtId="0" fontId="21" fillId="5" borderId="1" xfId="0" applyFont="1" applyFill="1" applyBorder="1" applyAlignment="1">
      <alignment horizontal="center" vertical="center" wrapText="1"/>
    </xf>
    <xf numFmtId="0" fontId="21" fillId="0" borderId="0" xfId="0" applyFont="1" applyAlignment="1">
      <alignment horizontal="center" vertical="center" wrapText="1"/>
    </xf>
    <xf numFmtId="10" fontId="0" fillId="6" borderId="5" xfId="27" applyNumberFormat="1" applyFont="1" applyFill="1" applyBorder="1"/>
    <xf numFmtId="10" fontId="0" fillId="6" borderId="1" xfId="27" applyNumberFormat="1" applyFont="1" applyFill="1" applyBorder="1"/>
    <xf numFmtId="164" fontId="0" fillId="0" borderId="1" xfId="0" applyNumberFormat="1" applyBorder="1"/>
    <xf numFmtId="0" fontId="23" fillId="3" borderId="0" xfId="0" applyFont="1" applyFill="1"/>
    <xf numFmtId="0" fontId="44" fillId="3" borderId="0" xfId="0" applyFont="1" applyFill="1"/>
    <xf numFmtId="0" fontId="12" fillId="0" borderId="1" xfId="0" applyFont="1" applyBorder="1" applyAlignment="1">
      <alignment horizontal="center" vertical="center" wrapText="1"/>
    </xf>
    <xf numFmtId="0" fontId="12" fillId="0" borderId="0" xfId="0" applyFont="1"/>
    <xf numFmtId="0" fontId="29" fillId="3" borderId="0" xfId="0" applyFont="1" applyFill="1" applyAlignment="1">
      <alignment horizontal="center" vertical="center" wrapText="1"/>
    </xf>
    <xf numFmtId="0" fontId="46" fillId="0" borderId="0" xfId="0" applyFont="1"/>
    <xf numFmtId="0" fontId="15" fillId="0" borderId="0" xfId="0" applyFont="1" applyAlignment="1">
      <alignment horizontal="left"/>
    </xf>
    <xf numFmtId="0" fontId="21" fillId="3" borderId="0" xfId="0" applyFont="1" applyFill="1" applyAlignment="1">
      <alignment horizontal="center"/>
    </xf>
    <xf numFmtId="173" fontId="0" fillId="3" borderId="0" xfId="0" applyNumberFormat="1" applyFill="1"/>
    <xf numFmtId="0" fontId="47" fillId="3" borderId="0" xfId="0" applyFont="1" applyFill="1"/>
    <xf numFmtId="0" fontId="15" fillId="3" borderId="1" xfId="0" applyFont="1" applyFill="1" applyBorder="1" applyAlignment="1">
      <alignment horizontal="center"/>
    </xf>
    <xf numFmtId="0" fontId="21" fillId="0" borderId="1" xfId="0" applyFont="1" applyBorder="1" applyAlignment="1">
      <alignment horizontal="center"/>
    </xf>
    <xf numFmtId="164" fontId="0" fillId="0" borderId="1" xfId="0" applyNumberFormat="1" applyBorder="1" applyAlignment="1">
      <alignment horizontal="center"/>
    </xf>
    <xf numFmtId="0" fontId="17" fillId="3" borderId="0" xfId="0" applyFont="1" applyFill="1" applyAlignment="1">
      <alignment vertical="top" wrapText="1"/>
    </xf>
    <xf numFmtId="0" fontId="20" fillId="3" borderId="0" xfId="0" applyFont="1" applyFill="1" applyAlignment="1">
      <alignment vertical="top" wrapText="1"/>
    </xf>
    <xf numFmtId="49" fontId="20" fillId="3" borderId="0" xfId="0" applyNumberFormat="1" applyFont="1" applyFill="1"/>
    <xf numFmtId="0" fontId="13" fillId="4" borderId="6" xfId="0" applyFont="1" applyFill="1" applyBorder="1" applyAlignment="1">
      <alignment horizontal="center" vertical="center" wrapText="1"/>
    </xf>
    <xf numFmtId="0" fontId="15" fillId="3" borderId="1" xfId="0" applyFont="1" applyFill="1" applyBorder="1" applyAlignment="1">
      <alignment horizontal="left" vertical="center" wrapText="1"/>
    </xf>
    <xf numFmtId="0" fontId="20" fillId="0" borderId="0" xfId="0" applyFont="1"/>
    <xf numFmtId="0" fontId="15" fillId="0" borderId="0" xfId="0" applyFont="1" applyAlignment="1">
      <alignment horizontal="left" vertical="center" wrapText="1"/>
    </xf>
    <xf numFmtId="0" fontId="53" fillId="7" borderId="1" xfId="0" applyFont="1" applyFill="1" applyBorder="1" applyAlignment="1">
      <alignment horizontal="center" vertical="center" wrapText="1"/>
    </xf>
    <xf numFmtId="0" fontId="53" fillId="7" borderId="1" xfId="0" applyFont="1" applyFill="1" applyBorder="1" applyAlignment="1">
      <alignment horizontal="left" vertical="center" wrapText="1" indent="1"/>
    </xf>
    <xf numFmtId="0" fontId="33" fillId="0" borderId="1" xfId="0" applyFont="1" applyBorder="1" applyAlignment="1">
      <alignment horizontal="left" vertical="center" wrapText="1"/>
    </xf>
    <xf numFmtId="0" fontId="18" fillId="0" borderId="1" xfId="0" applyFont="1" applyBorder="1" applyAlignment="1">
      <alignment vertical="center" wrapText="1"/>
    </xf>
    <xf numFmtId="0" fontId="18" fillId="8" borderId="1" xfId="0" applyFont="1" applyFill="1" applyBorder="1" applyAlignment="1">
      <alignment vertical="center" wrapText="1"/>
    </xf>
    <xf numFmtId="0" fontId="18" fillId="0" borderId="1" xfId="0" applyFont="1" applyBorder="1" applyAlignment="1">
      <alignment horizontal="left" vertical="center" wrapText="1" indent="1"/>
    </xf>
    <xf numFmtId="0" fontId="1" fillId="0" borderId="0" xfId="0" applyFont="1"/>
    <xf numFmtId="164" fontId="18" fillId="3" borderId="0" xfId="0" applyNumberFormat="1" applyFont="1" applyFill="1"/>
    <xf numFmtId="2" fontId="18" fillId="3" borderId="0" xfId="0" applyNumberFormat="1" applyFont="1" applyFill="1"/>
    <xf numFmtId="0" fontId="33" fillId="7" borderId="1" xfId="0" applyFont="1" applyFill="1" applyBorder="1" applyAlignment="1">
      <alignment vertical="center" wrapText="1"/>
    </xf>
    <xf numFmtId="164" fontId="18" fillId="0" borderId="1" xfId="0" applyNumberFormat="1" applyFont="1" applyBorder="1" applyAlignment="1">
      <alignment vertical="center" wrapText="1"/>
    </xf>
    <xf numFmtId="164" fontId="0" fillId="0" borderId="0" xfId="0" applyNumberFormat="1"/>
    <xf numFmtId="9" fontId="0" fillId="0" borderId="0" xfId="27" applyFont="1"/>
    <xf numFmtId="10" fontId="0" fillId="0" borderId="0" xfId="27" applyNumberFormat="1" applyFont="1"/>
    <xf numFmtId="0" fontId="21" fillId="9" borderId="1" xfId="0" applyFont="1" applyFill="1" applyBorder="1"/>
    <xf numFmtId="0" fontId="2" fillId="3" borderId="0" xfId="0" applyFont="1" applyFill="1" applyAlignment="1">
      <alignment horizontal="center"/>
    </xf>
    <xf numFmtId="0" fontId="3" fillId="3" borderId="0" xfId="0" applyFont="1" applyFill="1" applyAlignment="1">
      <alignment horizontal="center"/>
    </xf>
    <xf numFmtId="0" fontId="4" fillId="3" borderId="1" xfId="0" applyFont="1" applyFill="1" applyBorder="1" applyAlignment="1">
      <alignment horizontal="center"/>
    </xf>
    <xf numFmtId="172" fontId="37" fillId="0" borderId="1" xfId="0" applyNumberFormat="1" applyFont="1" applyBorder="1"/>
    <xf numFmtId="0" fontId="21" fillId="0" borderId="0" xfId="0" applyFont="1" applyAlignment="1">
      <alignment horizontal="center"/>
    </xf>
    <xf numFmtId="0" fontId="49" fillId="0" borderId="0" xfId="0" applyFont="1" applyAlignment="1">
      <alignment horizontal="center" vertical="center"/>
    </xf>
    <xf numFmtId="0" fontId="21" fillId="3" borderId="0" xfId="0" applyFont="1" applyFill="1" applyAlignment="1">
      <alignment horizontal="center" vertical="center" wrapText="1"/>
    </xf>
    <xf numFmtId="2" fontId="0" fillId="0" borderId="1" xfId="0" applyNumberFormat="1" applyBorder="1"/>
    <xf numFmtId="164" fontId="0" fillId="3" borderId="1" xfId="20" applyFont="1" applyFill="1" applyBorder="1"/>
    <xf numFmtId="0" fontId="21" fillId="3" borderId="1" xfId="0" applyFont="1" applyFill="1" applyBorder="1" applyAlignment="1">
      <alignment horizontal="center" vertical="center" wrapText="1"/>
    </xf>
    <xf numFmtId="0" fontId="27" fillId="3" borderId="1" xfId="24" applyFont="1" applyFill="1" applyBorder="1" applyAlignment="1">
      <alignment horizontal="center" vertical="center"/>
      <protection/>
    </xf>
    <xf numFmtId="0" fontId="27" fillId="3" borderId="1" xfId="24" applyFont="1" applyFill="1" applyBorder="1" applyAlignment="1">
      <alignment horizontal="center" vertical="center" wrapText="1"/>
      <protection/>
    </xf>
    <xf numFmtId="164" fontId="0" fillId="0" borderId="1" xfId="20" applyFont="1" applyBorder="1" applyAlignment="1">
      <alignment horizontal="center"/>
    </xf>
    <xf numFmtId="164" fontId="0" fillId="0" borderId="1" xfId="20" applyFont="1" applyBorder="1"/>
    <xf numFmtId="164" fontId="18" fillId="0" borderId="1" xfId="20" applyFont="1" applyFill="1" applyBorder="1" applyAlignment="1">
      <alignment vertical="center" wrapText="1"/>
    </xf>
    <xf numFmtId="0" fontId="27" fillId="3" borderId="1" xfId="0" applyFont="1" applyFill="1" applyBorder="1" applyAlignment="1">
      <alignment horizont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2" fontId="0" fillId="0" borderId="1" xfId="0" applyNumberFormat="1" applyBorder="1" applyAlignment="1">
      <alignment horizontal="center"/>
    </xf>
    <xf numFmtId="176" fontId="0" fillId="0" borderId="1" xfId="0" applyNumberFormat="1" applyBorder="1" applyAlignment="1">
      <alignment horizontal="center"/>
    </xf>
    <xf numFmtId="176" fontId="0" fillId="0" borderId="14" xfId="0" applyNumberFormat="1" applyBorder="1" applyAlignment="1">
      <alignment horizontal="center"/>
    </xf>
    <xf numFmtId="172" fontId="0" fillId="0" borderId="1" xfId="0" applyNumberFormat="1" applyBorder="1"/>
    <xf numFmtId="2" fontId="0" fillId="0" borderId="1" xfId="0" applyNumberFormat="1" applyBorder="1" applyAlignment="1">
      <alignment horizontal="center" vertical="center"/>
    </xf>
    <xf numFmtId="3" fontId="0" fillId="0" borderId="10" xfId="0" applyNumberFormat="1" applyBorder="1" applyAlignment="1">
      <alignment horizontal="center" vertical="center"/>
    </xf>
    <xf numFmtId="2" fontId="0" fillId="0" borderId="10" xfId="0" applyNumberFormat="1" applyBorder="1" applyAlignment="1">
      <alignment horizontal="center" vertical="center"/>
    </xf>
    <xf numFmtId="171" fontId="0" fillId="0" borderId="1" xfId="0" applyNumberFormat="1" applyBorder="1"/>
    <xf numFmtId="3" fontId="0" fillId="5" borderId="1" xfId="0" applyNumberFormat="1" applyFill="1" applyBorder="1"/>
    <xf numFmtId="0" fontId="0" fillId="3" borderId="1" xfId="0" applyFill="1" applyBorder="1"/>
    <xf numFmtId="167" fontId="15" fillId="3" borderId="0" xfId="20" applyNumberFormat="1" applyFont="1" applyFill="1" applyBorder="1" applyAlignment="1">
      <alignment vertical="center"/>
    </xf>
    <xf numFmtId="0" fontId="13" fillId="4" borderId="1" xfId="0" applyFont="1" applyFill="1" applyBorder="1" applyAlignment="1">
      <alignment horizontal="center" vertical="center" wrapText="1"/>
    </xf>
    <xf numFmtId="0" fontId="30" fillId="3" borderId="0" xfId="0" applyFont="1" applyFill="1" applyAlignment="1">
      <alignment horizontal="left" wrapText="1"/>
    </xf>
    <xf numFmtId="0" fontId="0" fillId="3" borderId="0" xfId="0" applyFill="1" applyAlignment="1">
      <alignment horizontal="left"/>
    </xf>
    <xf numFmtId="168" fontId="15" fillId="3" borderId="0" xfId="0" applyNumberFormat="1" applyFont="1" applyFill="1"/>
    <xf numFmtId="0" fontId="15" fillId="3" borderId="0" xfId="0" applyFont="1" applyFill="1" applyAlignment="1">
      <alignment wrapText="1" shrinkToFit="1"/>
    </xf>
    <xf numFmtId="0" fontId="15" fillId="0" borderId="2" xfId="23" applyFont="1" applyBorder="1">
      <alignment/>
      <protection/>
    </xf>
    <xf numFmtId="0" fontId="15" fillId="0" borderId="4" xfId="23" applyFont="1" applyBorder="1" applyAlignment="1">
      <alignment vertical="center"/>
      <protection/>
    </xf>
    <xf numFmtId="170" fontId="0" fillId="0" borderId="1" xfId="0" applyNumberFormat="1" applyBorder="1"/>
    <xf numFmtId="170" fontId="15" fillId="3" borderId="0" xfId="0" applyNumberFormat="1" applyFont="1" applyFill="1"/>
    <xf numFmtId="0" fontId="57" fillId="3" borderId="0" xfId="0" applyFont="1" applyFill="1"/>
    <xf numFmtId="0" fontId="15" fillId="3" borderId="5" xfId="23" applyFont="1" applyFill="1" applyBorder="1">
      <alignment/>
      <protection/>
    </xf>
    <xf numFmtId="0" fontId="15" fillId="3" borderId="5" xfId="23" applyFont="1" applyFill="1" applyBorder="1" applyAlignment="1">
      <alignment vertical="center"/>
      <protection/>
    </xf>
    <xf numFmtId="0" fontId="15" fillId="3" borderId="7" xfId="23" applyFont="1" applyFill="1" applyBorder="1" applyAlignment="1">
      <alignment vertical="center"/>
      <protection/>
    </xf>
    <xf numFmtId="0" fontId="15" fillId="3" borderId="0" xfId="23" applyFont="1" applyFill="1" applyAlignment="1">
      <alignment vertical="center"/>
      <protection/>
    </xf>
    <xf numFmtId="0" fontId="20" fillId="3" borderId="0" xfId="23" applyFont="1" applyFill="1" applyAlignment="1">
      <alignment horizontal="left" vertical="center" wrapText="1"/>
      <protection/>
    </xf>
    <xf numFmtId="0" fontId="27" fillId="3" borderId="0" xfId="23" applyFont="1" applyFill="1" applyAlignment="1">
      <alignment horizontal="left" vertical="center" wrapText="1"/>
      <protection/>
    </xf>
    <xf numFmtId="0" fontId="58" fillId="3" borderId="0" xfId="50" applyFont="1" applyFill="1" applyAlignment="1" applyProtection="1">
      <alignment horizontal="center" vertical="center" wrapText="1"/>
      <protection locked="0"/>
    </xf>
    <xf numFmtId="0" fontId="0" fillId="0" borderId="0" xfId="0" applyAlignment="1">
      <alignment horizontal="left" wrapText="1"/>
    </xf>
    <xf numFmtId="0" fontId="59" fillId="3" borderId="0" xfId="0" applyFont="1" applyFill="1"/>
    <xf numFmtId="0" fontId="12" fillId="3" borderId="0" xfId="42" applyFont="1" applyFill="1">
      <alignment/>
      <protection/>
    </xf>
    <xf numFmtId="0" fontId="12" fillId="3" borderId="0" xfId="42" applyFont="1" applyFill="1" applyAlignment="1">
      <alignment horizontal="left" vertical="center"/>
      <protection/>
    </xf>
    <xf numFmtId="0" fontId="44" fillId="3" borderId="0" xfId="42" applyFont="1" applyFill="1">
      <alignment/>
      <protection/>
    </xf>
    <xf numFmtId="0" fontId="12" fillId="3" borderId="0" xfId="42" applyFont="1" applyFill="1" applyAlignment="1">
      <alignment horizontal="center"/>
      <protection/>
    </xf>
    <xf numFmtId="0" fontId="60" fillId="3" borderId="0" xfId="0" applyFont="1" applyFill="1"/>
    <xf numFmtId="0" fontId="12" fillId="3" borderId="0" xfId="0" applyFont="1" applyFill="1" applyAlignment="1">
      <alignment horizontal="center"/>
    </xf>
    <xf numFmtId="0" fontId="12" fillId="10" borderId="1" xfId="0" applyFont="1" applyFill="1" applyBorder="1" applyAlignment="1">
      <alignment horizontal="center" vertical="center"/>
    </xf>
    <xf numFmtId="0" fontId="61" fillId="3" borderId="1" xfId="21" applyFont="1" applyFill="1" applyBorder="1" applyAlignment="1">
      <alignment horizontal="left" vertical="center" wrapText="1"/>
      <protection/>
    </xf>
    <xf numFmtId="0" fontId="13" fillId="11" borderId="6"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62" fillId="11" borderId="1" xfId="0" applyFont="1" applyFill="1" applyBorder="1" applyAlignment="1">
      <alignment horizontal="center" vertical="center" wrapText="1"/>
    </xf>
    <xf numFmtId="0" fontId="15" fillId="11" borderId="1" xfId="0" applyFont="1" applyFill="1" applyBorder="1"/>
    <xf numFmtId="0" fontId="15" fillId="11" borderId="1" xfId="0" applyFont="1" applyFill="1" applyBorder="1" applyAlignment="1">
      <alignment horizontal="center"/>
    </xf>
    <xf numFmtId="0" fontId="17" fillId="11" borderId="1" xfId="0" applyFont="1" applyFill="1" applyBorder="1"/>
    <xf numFmtId="0" fontId="15" fillId="3" borderId="1" xfId="21" applyFont="1" applyFill="1" applyBorder="1" applyAlignment="1">
      <alignment horizontal="left" vertical="center" wrapText="1"/>
      <protection/>
    </xf>
    <xf numFmtId="0" fontId="15" fillId="11" borderId="1" xfId="21" applyFont="1" applyFill="1" applyBorder="1" applyAlignment="1">
      <alignment horizontal="left" vertical="top" wrapText="1"/>
      <protection/>
    </xf>
    <xf numFmtId="0" fontId="20" fillId="11" borderId="1" xfId="0" applyFont="1" applyFill="1" applyBorder="1" applyAlignment="1">
      <alignment horizontal="left" vertical="center" wrapText="1"/>
    </xf>
    <xf numFmtId="0" fontId="20" fillId="11" borderId="1" xfId="0" applyFont="1" applyFill="1" applyBorder="1" applyAlignment="1">
      <alignment horizontal="center" vertical="center" wrapText="1"/>
    </xf>
    <xf numFmtId="0" fontId="17" fillId="11" borderId="1" xfId="0" applyFont="1" applyFill="1" applyBorder="1" applyAlignment="1">
      <alignment horizontal="center" vertical="center" wrapText="1"/>
    </xf>
    <xf numFmtId="0" fontId="15" fillId="11" borderId="1" xfId="21" applyFont="1" applyFill="1" applyBorder="1" applyAlignment="1">
      <alignment vertical="center" wrapText="1"/>
      <protection/>
    </xf>
    <xf numFmtId="0" fontId="15" fillId="11" borderId="1" xfId="0" applyFont="1" applyFill="1" applyBorder="1" applyAlignment="1">
      <alignment horizontal="left" vertical="center" wrapText="1"/>
    </xf>
    <xf numFmtId="0" fontId="15" fillId="11" borderId="1" xfId="0" applyFont="1" applyFill="1" applyBorder="1" applyAlignment="1">
      <alignment horizontal="center" vertical="center" wrapText="1"/>
    </xf>
    <xf numFmtId="0" fontId="15" fillId="11" borderId="15" xfId="0" applyFont="1" applyFill="1" applyBorder="1" applyAlignment="1" quotePrefix="1">
      <alignment horizontal="justify" vertical="top" wrapText="1"/>
    </xf>
    <xf numFmtId="0" fontId="15" fillId="11" borderId="15" xfId="0" applyFont="1" applyFill="1" applyBorder="1" applyAlignment="1">
      <alignment horizontal="justify" vertical="top" wrapText="1"/>
    </xf>
    <xf numFmtId="0" fontId="15" fillId="11" borderId="6" xfId="0" applyFont="1" applyFill="1" applyBorder="1" applyAlignment="1">
      <alignment horizontal="center" vertical="center"/>
    </xf>
    <xf numFmtId="0" fontId="15" fillId="3" borderId="6" xfId="21" applyFont="1" applyFill="1" applyBorder="1" applyAlignment="1">
      <alignment horizontal="left" vertical="center" wrapText="1"/>
      <protection/>
    </xf>
    <xf numFmtId="0" fontId="12" fillId="11" borderId="6" xfId="0" applyFont="1" applyFill="1" applyBorder="1"/>
    <xf numFmtId="0" fontId="12" fillId="11" borderId="6" xfId="0" applyFont="1" applyFill="1" applyBorder="1" applyAlignment="1">
      <alignment horizontal="center"/>
    </xf>
    <xf numFmtId="0" fontId="12" fillId="11" borderId="6" xfId="0" applyFont="1" applyFill="1" applyBorder="1" applyAlignment="1">
      <alignment vertical="center"/>
    </xf>
    <xf numFmtId="0" fontId="44" fillId="11" borderId="6" xfId="0" applyFont="1" applyFill="1" applyBorder="1"/>
    <xf numFmtId="0" fontId="15" fillId="0" borderId="1" xfId="0" applyFont="1" applyBorder="1" applyAlignment="1" quotePrefix="1">
      <alignment horizontal="left" vertical="center" wrapText="1"/>
    </xf>
    <xf numFmtId="0" fontId="20"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horizontal="left" vertical="center" wrapText="1"/>
    </xf>
    <xf numFmtId="0" fontId="12" fillId="3" borderId="1" xfId="0" applyFont="1" applyFill="1" applyBorder="1" applyAlignment="1">
      <alignment horizontal="center" vertical="center" wrapText="1"/>
    </xf>
    <xf numFmtId="3" fontId="29" fillId="0" borderId="1" xfId="0" applyNumberFormat="1" applyFont="1" applyBorder="1" applyAlignment="1">
      <alignment horizontal="center" vertical="center" wrapText="1"/>
    </xf>
    <xf numFmtId="0" fontId="12" fillId="3" borderId="1" xfId="0" applyFont="1" applyFill="1" applyBorder="1" applyAlignment="1">
      <alignment horizontal="center" vertical="center"/>
    </xf>
    <xf numFmtId="0" fontId="29" fillId="3" borderId="1" xfId="0" applyFont="1" applyFill="1" applyBorder="1" applyAlignment="1">
      <alignment horizontal="center" vertical="center" wrapText="1"/>
    </xf>
    <xf numFmtId="0" fontId="29" fillId="3" borderId="1" xfId="0" applyFont="1" applyFill="1" applyBorder="1" applyAlignment="1">
      <alignment horizontal="center" vertical="center"/>
    </xf>
    <xf numFmtId="0" fontId="29" fillId="0" borderId="1" xfId="0" applyFont="1" applyBorder="1" applyAlignment="1">
      <alignment horizontal="center" vertical="center"/>
    </xf>
    <xf numFmtId="0" fontId="15" fillId="0" borderId="1" xfId="0" applyFont="1" applyBorder="1" applyAlignment="1">
      <alignment horizontal="center" vertical="center" wrapText="1"/>
    </xf>
    <xf numFmtId="0" fontId="20" fillId="3" borderId="13" xfId="0" applyFont="1" applyFill="1" applyBorder="1" applyAlignment="1">
      <alignment horizontal="center" vertical="center" wrapText="1"/>
    </xf>
    <xf numFmtId="0" fontId="15" fillId="0" borderId="1" xfId="0" applyFont="1" applyBorder="1" applyAlignment="1" quotePrefix="1">
      <alignment horizontal="center" vertical="center" wrapText="1"/>
    </xf>
    <xf numFmtId="0" fontId="12" fillId="0" borderId="0" xfId="0" applyFont="1" applyAlignment="1">
      <alignment vertical="center"/>
    </xf>
    <xf numFmtId="0" fontId="15" fillId="0" borderId="0" xfId="21" applyFont="1" applyAlignment="1">
      <alignment vertical="center" wrapText="1"/>
      <protection/>
    </xf>
    <xf numFmtId="0" fontId="12" fillId="0" borderId="0" xfId="0" applyFont="1" applyAlignment="1">
      <alignment horizontal="center"/>
    </xf>
    <xf numFmtId="0" fontId="44" fillId="0" borderId="0" xfId="0" applyFont="1"/>
    <xf numFmtId="0" fontId="12" fillId="0" borderId="0" xfId="0" applyFont="1" applyAlignment="1">
      <alignment vertical="center" wrapText="1"/>
    </xf>
    <xf numFmtId="0" fontId="12" fillId="0" borderId="0" xfId="0" applyFont="1" applyAlignment="1">
      <alignment horizontal="center" vertical="center"/>
    </xf>
    <xf numFmtId="0" fontId="29" fillId="0" borderId="0" xfId="0" applyFont="1" applyAlignment="1">
      <alignment horizontal="center" vertical="center"/>
    </xf>
    <xf numFmtId="0" fontId="15" fillId="0" borderId="1" xfId="0" applyFont="1" applyBorder="1" applyAlignment="1">
      <alignment horizontal="justify" vertical="center" wrapText="1"/>
    </xf>
    <xf numFmtId="0" fontId="15" fillId="3" borderId="1" xfId="0" applyFont="1" applyFill="1" applyBorder="1" applyAlignment="1" quotePrefix="1">
      <alignment horizontal="center" vertical="center" wrapText="1"/>
    </xf>
    <xf numFmtId="0" fontId="20" fillId="11" borderId="1" xfId="0" applyFont="1" applyFill="1" applyBorder="1" applyAlignment="1" quotePrefix="1">
      <alignment horizontal="center" vertical="center" wrapText="1"/>
    </xf>
    <xf numFmtId="0" fontId="64" fillId="11" borderId="1" xfId="0" applyFont="1" applyFill="1" applyBorder="1" applyAlignment="1" quotePrefix="1">
      <alignment horizontal="left" vertical="top" wrapText="1"/>
    </xf>
    <xf numFmtId="0" fontId="15" fillId="11" borderId="1" xfId="0" applyFont="1" applyFill="1" applyBorder="1" applyAlignment="1">
      <alignment vertical="center" wrapText="1"/>
    </xf>
    <xf numFmtId="0" fontId="17" fillId="11" borderId="1" xfId="0" applyFont="1" applyFill="1" applyBorder="1" applyAlignment="1">
      <alignment vertical="center" wrapText="1"/>
    </xf>
    <xf numFmtId="0" fontId="64" fillId="11" borderId="13" xfId="0" applyFont="1" applyFill="1" applyBorder="1" applyAlignment="1">
      <alignment vertical="center" wrapText="1"/>
    </xf>
    <xf numFmtId="0" fontId="17" fillId="11" borderId="13" xfId="0" applyFont="1" applyFill="1" applyBorder="1" applyAlignment="1">
      <alignment vertical="center" wrapText="1"/>
    </xf>
    <xf numFmtId="0" fontId="15" fillId="3" borderId="1" xfId="0" applyFont="1" applyFill="1" applyBorder="1" applyAlignment="1">
      <alignment vertical="center" wrapText="1"/>
    </xf>
    <xf numFmtId="0" fontId="15" fillId="3" borderId="13" xfId="0" applyFont="1" applyFill="1" applyBorder="1" applyAlignment="1">
      <alignment vertical="center" wrapText="1"/>
    </xf>
    <xf numFmtId="0" fontId="29" fillId="0" borderId="0" xfId="0" applyFont="1" applyAlignment="1">
      <alignment vertical="center"/>
    </xf>
    <xf numFmtId="0" fontId="20" fillId="0" borderId="0" xfId="21" applyFont="1" applyAlignment="1">
      <alignment vertical="center" wrapText="1"/>
      <protection/>
    </xf>
    <xf numFmtId="0" fontId="60" fillId="0" borderId="0" xfId="0" applyFont="1"/>
    <xf numFmtId="0" fontId="15" fillId="0" borderId="0" xfId="0" applyFont="1"/>
    <xf numFmtId="0" fontId="67" fillId="3" borderId="0" xfId="0" applyFont="1" applyFill="1"/>
    <xf numFmtId="0" fontId="62" fillId="3" borderId="0" xfId="0" applyFont="1" applyFill="1"/>
    <xf numFmtId="0" fontId="20" fillId="3" borderId="0" xfId="0" applyFont="1" applyFill="1" applyAlignment="1">
      <alignment wrapText="1"/>
    </xf>
    <xf numFmtId="0" fontId="69" fillId="3" borderId="0" xfId="0" applyFont="1" applyFill="1"/>
    <xf numFmtId="0" fontId="15" fillId="3" borderId="0" xfId="0" applyFont="1" applyFill="1" applyAlignment="1">
      <alignment vertical="center" wrapText="1"/>
    </xf>
    <xf numFmtId="0" fontId="70" fillId="3" borderId="0" xfId="0" applyFont="1" applyFill="1"/>
    <xf numFmtId="0" fontId="15" fillId="3" borderId="0" xfId="0" applyFont="1" applyFill="1" applyAlignment="1">
      <alignment horizontal="left"/>
    </xf>
    <xf numFmtId="0" fontId="34" fillId="3" borderId="0" xfId="0" applyFont="1" applyFill="1"/>
    <xf numFmtId="0" fontId="20" fillId="12" borderId="0" xfId="0" applyFont="1" applyFill="1"/>
    <xf numFmtId="0" fontId="20" fillId="13" borderId="0" xfId="0" applyFont="1" applyFill="1"/>
    <xf numFmtId="0" fontId="20" fillId="14" borderId="0" xfId="0" applyFont="1" applyFill="1"/>
    <xf numFmtId="0" fontId="20" fillId="15" borderId="0" xfId="0" applyFont="1" applyFill="1"/>
    <xf numFmtId="0" fontId="20" fillId="16" borderId="0" xfId="0" applyFont="1" applyFill="1"/>
    <xf numFmtId="0" fontId="20" fillId="17" borderId="0" xfId="0" applyFont="1" applyFill="1"/>
    <xf numFmtId="10" fontId="45" fillId="0" borderId="0" xfId="0" applyNumberFormat="1" applyFont="1"/>
    <xf numFmtId="10" fontId="45" fillId="3" borderId="0" xfId="0" applyNumberFormat="1" applyFont="1" applyFill="1"/>
    <xf numFmtId="10" fontId="45" fillId="0" borderId="0" xfId="0" applyNumberFormat="1" applyFont="1" applyAlignment="1">
      <alignment horizontal="center"/>
    </xf>
    <xf numFmtId="9" fontId="43" fillId="3" borderId="0" xfId="0" applyNumberFormat="1" applyFont="1" applyFill="1" applyAlignment="1">
      <alignment horizontal="center" vertical="center"/>
    </xf>
    <xf numFmtId="0" fontId="45" fillId="3" borderId="0" xfId="0" applyFont="1" applyFill="1"/>
    <xf numFmtId="49" fontId="47" fillId="3" borderId="0" xfId="0" applyNumberFormat="1" applyFont="1" applyFill="1"/>
    <xf numFmtId="0" fontId="18" fillId="0" borderId="1" xfId="0" applyFont="1" applyBorder="1" applyAlignment="1" quotePrefix="1">
      <alignment horizontal="center" vertical="center" wrapText="1"/>
    </xf>
    <xf numFmtId="164" fontId="21" fillId="9" borderId="1" xfId="20" applyFont="1" applyFill="1" applyBorder="1"/>
    <xf numFmtId="0" fontId="0" fillId="3" borderId="1" xfId="0" applyFill="1" applyBorder="1" applyAlignment="1">
      <alignment horizontal="left" indent="4"/>
    </xf>
    <xf numFmtId="0" fontId="0" fillId="3" borderId="0" xfId="0" applyFill="1" quotePrefix="1"/>
    <xf numFmtId="164" fontId="0" fillId="3" borderId="0" xfId="0" applyNumberFormat="1" applyFill="1"/>
    <xf numFmtId="0" fontId="18" fillId="0" borderId="0" xfId="0" applyFont="1"/>
    <xf numFmtId="0" fontId="0" fillId="0" borderId="0" xfId="0" applyAlignment="1">
      <alignment vertical="center" wrapText="1"/>
    </xf>
    <xf numFmtId="0" fontId="0" fillId="0" borderId="0" xfId="0" applyAlignment="1">
      <alignment wrapText="1"/>
    </xf>
    <xf numFmtId="0" fontId="0" fillId="0" borderId="0" xfId="0" applyAlignment="1">
      <alignment horizontal="center" wrapText="1"/>
    </xf>
    <xf numFmtId="0" fontId="0" fillId="0" borderId="1" xfId="0" applyBorder="1" applyAlignment="1">
      <alignment wrapText="1"/>
    </xf>
    <xf numFmtId="0" fontId="21" fillId="0" borderId="0" xfId="0" applyFont="1" applyAlignment="1">
      <alignment wrapText="1"/>
    </xf>
    <xf numFmtId="9" fontId="0" fillId="0" borderId="0" xfId="27" applyFont="1" applyAlignment="1">
      <alignment horizontal="center" wrapText="1"/>
    </xf>
    <xf numFmtId="0" fontId="0" fillId="0" borderId="12" xfId="0" applyBorder="1" applyAlignment="1">
      <alignment horizontal="left" wrapText="1"/>
    </xf>
    <xf numFmtId="0" fontId="21" fillId="0" borderId="0" xfId="0" applyFont="1" applyAlignment="1">
      <alignment horizontal="center" wrapText="1"/>
    </xf>
    <xf numFmtId="10" fontId="21" fillId="0" borderId="0" xfId="27" applyNumberFormat="1" applyFont="1" applyFill="1" applyBorder="1" applyAlignment="1">
      <alignment horizontal="center" wrapText="1"/>
    </xf>
    <xf numFmtId="0" fontId="0" fillId="0" borderId="1" xfId="0" applyBorder="1" applyAlignment="1">
      <alignment vertical="center" wrapText="1"/>
    </xf>
    <xf numFmtId="9" fontId="0" fillId="0" borderId="1" xfId="0" applyNumberFormat="1" applyBorder="1" applyAlignment="1">
      <alignment horizontal="center" vertical="center" wrapText="1"/>
    </xf>
    <xf numFmtId="0" fontId="49" fillId="18" borderId="16" xfId="0" applyFont="1" applyFill="1" applyBorder="1" applyAlignment="1">
      <alignment horizontal="center" vertical="center" wrapText="1"/>
    </xf>
    <xf numFmtId="0" fontId="21" fillId="19" borderId="17" xfId="0" applyFont="1" applyFill="1" applyBorder="1" applyAlignment="1">
      <alignment wrapText="1"/>
    </xf>
    <xf numFmtId="0" fontId="21" fillId="19" borderId="18" xfId="0" applyFont="1" applyFill="1" applyBorder="1" applyAlignment="1">
      <alignment wrapText="1"/>
    </xf>
    <xf numFmtId="0" fontId="21" fillId="19" borderId="18" xfId="0" applyFont="1" applyFill="1" applyBorder="1" applyAlignment="1">
      <alignment horizontal="center" wrapText="1"/>
    </xf>
    <xf numFmtId="0" fontId="21" fillId="19" borderId="19" xfId="0" applyFont="1" applyFill="1" applyBorder="1" applyAlignment="1">
      <alignment wrapText="1"/>
    </xf>
    <xf numFmtId="0" fontId="0" fillId="0" borderId="8" xfId="0" applyBorder="1" applyAlignment="1">
      <alignment wrapText="1"/>
    </xf>
    <xf numFmtId="10" fontId="21" fillId="20" borderId="20" xfId="27" applyNumberFormat="1" applyFont="1" applyFill="1" applyBorder="1" applyAlignment="1">
      <alignment horizontal="center" wrapText="1"/>
    </xf>
    <xf numFmtId="0" fontId="0" fillId="0" borderId="9" xfId="0" applyBorder="1" applyAlignment="1">
      <alignment wrapText="1"/>
    </xf>
    <xf numFmtId="9" fontId="0" fillId="3" borderId="1" xfId="46" applyFont="1" applyFill="1" applyBorder="1" applyAlignment="1">
      <alignment horizontal="center" vertical="center"/>
    </xf>
    <xf numFmtId="0" fontId="0" fillId="0" borderId="1" xfId="0" applyFont="1" applyBorder="1" applyAlignment="1">
      <alignment horizontal="center" vertical="center" wrapText="1"/>
    </xf>
    <xf numFmtId="9" fontId="0" fillId="0" borderId="1" xfId="0" applyNumberFormat="1" applyFont="1" applyBorder="1" applyAlignment="1">
      <alignment horizontal="center" vertical="center" wrapText="1"/>
    </xf>
    <xf numFmtId="0" fontId="18" fillId="3" borderId="1" xfId="45" applyFont="1" applyFill="1" applyBorder="1" applyAlignment="1">
      <alignment horizontal="center" vertical="center"/>
      <protection/>
    </xf>
    <xf numFmtId="0" fontId="0" fillId="3" borderId="1" xfId="0" applyFill="1" applyBorder="1" applyAlignment="1">
      <alignment horizontal="center" vertical="center"/>
    </xf>
    <xf numFmtId="9" fontId="18" fillId="3" borderId="1" xfId="46" applyFont="1" applyFill="1" applyBorder="1" applyAlignment="1">
      <alignment horizontal="center" vertical="center"/>
    </xf>
    <xf numFmtId="9" fontId="0" fillId="3" borderId="1" xfId="0" applyNumberFormat="1" applyFill="1" applyBorder="1" applyAlignment="1">
      <alignment horizontal="center" vertical="center"/>
    </xf>
    <xf numFmtId="0" fontId="23" fillId="0" borderId="0" xfId="0" applyFont="1"/>
    <xf numFmtId="0" fontId="0" fillId="3" borderId="1" xfId="45" applyFont="1" applyFill="1" applyBorder="1" applyAlignment="1">
      <alignment horizontal="center" vertical="center"/>
      <protection/>
    </xf>
    <xf numFmtId="0" fontId="0" fillId="0" borderId="1" xfId="0" applyBorder="1" applyAlignment="1">
      <alignment horizontal="left" vertical="center" wrapText="1"/>
    </xf>
    <xf numFmtId="9" fontId="0" fillId="0" borderId="1" xfId="0" applyNumberFormat="1" applyBorder="1" applyAlignment="1">
      <alignment horizontal="left" vertical="center" wrapText="1"/>
    </xf>
    <xf numFmtId="0" fontId="0" fillId="0" borderId="6" xfId="0" applyBorder="1" applyAlignment="1">
      <alignment vertical="center" wrapText="1"/>
    </xf>
    <xf numFmtId="9" fontId="0" fillId="0" borderId="6" xfId="0" applyNumberFormat="1" applyBorder="1" applyAlignment="1">
      <alignment horizontal="center" vertical="center" wrapText="1"/>
    </xf>
    <xf numFmtId="0" fontId="0" fillId="0" borderId="8" xfId="0" applyBorder="1" applyAlignment="1">
      <alignment vertical="center" wrapText="1"/>
    </xf>
    <xf numFmtId="9" fontId="0" fillId="0" borderId="8" xfId="0" applyNumberFormat="1" applyBorder="1" applyAlignment="1">
      <alignment horizontal="center" vertical="center" wrapText="1"/>
    </xf>
    <xf numFmtId="0" fontId="21" fillId="19" borderId="1" xfId="0" applyFont="1" applyFill="1" applyBorder="1" applyAlignment="1">
      <alignment vertical="center" wrapText="1"/>
    </xf>
    <xf numFmtId="0" fontId="21" fillId="19" borderId="1" xfId="0" applyFont="1" applyFill="1" applyBorder="1" applyAlignment="1">
      <alignment horizontal="center" vertical="center" wrapText="1"/>
    </xf>
    <xf numFmtId="0" fontId="21" fillId="0" borderId="0" xfId="0" applyFont="1" applyAlignment="1">
      <alignment vertical="center" wrapText="1"/>
    </xf>
    <xf numFmtId="9" fontId="0" fillId="0" borderId="0" xfId="27" applyFont="1" applyAlignment="1">
      <alignment horizontal="center" vertical="center" wrapText="1"/>
    </xf>
    <xf numFmtId="10" fontId="21" fillId="20" borderId="20" xfId="27" applyNumberFormat="1" applyFont="1" applyFill="1" applyBorder="1" applyAlignment="1">
      <alignment horizontal="center" vertical="center" wrapText="1"/>
    </xf>
    <xf numFmtId="0" fontId="21" fillId="0" borderId="0" xfId="0" applyFont="1" applyAlignment="1">
      <alignment horizontal="center" vertical="center"/>
    </xf>
    <xf numFmtId="0" fontId="0" fillId="0" borderId="0" xfId="0" applyAlignment="1">
      <alignment horizontal="center"/>
    </xf>
    <xf numFmtId="164" fontId="0" fillId="0" borderId="1" xfId="0" applyNumberFormat="1" applyBorder="1" applyAlignment="1">
      <alignment horizontal="center" vertical="center"/>
    </xf>
    <xf numFmtId="0" fontId="21" fillId="0" borderId="21" xfId="0" applyFont="1" applyBorder="1"/>
    <xf numFmtId="0" fontId="21" fillId="0" borderId="22" xfId="0" applyFont="1" applyBorder="1"/>
    <xf numFmtId="0" fontId="0" fillId="0" borderId="23" xfId="0" applyBorder="1"/>
    <xf numFmtId="0" fontId="0" fillId="0" borderId="5" xfId="0" applyBorder="1"/>
    <xf numFmtId="0" fontId="0" fillId="0" borderId="7" xfId="0" applyBorder="1"/>
    <xf numFmtId="164" fontId="0" fillId="0" borderId="11" xfId="0" applyNumberFormat="1" applyBorder="1" applyAlignment="1">
      <alignment horizontal="center"/>
    </xf>
    <xf numFmtId="164" fontId="0" fillId="0" borderId="9" xfId="0" applyNumberFormat="1" applyBorder="1" applyAlignment="1">
      <alignment horizontal="center"/>
    </xf>
    <xf numFmtId="4" fontId="0" fillId="0" borderId="0" xfId="0" applyNumberFormat="1" applyAlignment="1">
      <alignment horizontal="center" wrapText="1"/>
    </xf>
    <xf numFmtId="10" fontId="12" fillId="0" borderId="0" xfId="27" applyNumberFormat="1" applyFont="1" applyBorder="1"/>
    <xf numFmtId="0" fontId="21" fillId="0" borderId="13" xfId="0" applyFont="1" applyBorder="1" applyAlignment="1">
      <alignment horizontal="center" vertical="center"/>
    </xf>
    <xf numFmtId="164" fontId="21" fillId="0" borderId="1" xfId="0" applyNumberFormat="1" applyFont="1" applyBorder="1"/>
    <xf numFmtId="10" fontId="0" fillId="0" borderId="19" xfId="27" applyNumberFormat="1" applyFont="1" applyBorder="1" applyAlignment="1">
      <alignment horizontal="center"/>
    </xf>
    <xf numFmtId="10" fontId="0" fillId="0" borderId="9" xfId="27" applyNumberFormat="1" applyFont="1" applyBorder="1" applyAlignment="1">
      <alignment horizontal="center"/>
    </xf>
    <xf numFmtId="0" fontId="72" fillId="21" borderId="1" xfId="0" applyFont="1" applyFill="1" applyBorder="1" applyAlignment="1">
      <alignment horizontal="center" vertical="center" wrapText="1"/>
    </xf>
    <xf numFmtId="0" fontId="72" fillId="21" borderId="1" xfId="0" applyFont="1" applyFill="1" applyBorder="1" applyAlignment="1">
      <alignment horizontal="center" vertical="center"/>
    </xf>
    <xf numFmtId="0" fontId="73" fillId="21" borderId="1" xfId="0" applyFont="1" applyFill="1" applyBorder="1" applyAlignment="1">
      <alignment horizontal="left" vertical="center"/>
    </xf>
    <xf numFmtId="0" fontId="72" fillId="22" borderId="1" xfId="0" applyFont="1" applyFill="1" applyBorder="1" applyAlignment="1">
      <alignment horizontal="center" vertical="center"/>
    </xf>
    <xf numFmtId="0" fontId="72" fillId="22" borderId="1" xfId="0" applyFont="1" applyFill="1" applyBorder="1" applyAlignment="1">
      <alignment vertical="center"/>
    </xf>
    <xf numFmtId="0" fontId="72" fillId="23" borderId="1" xfId="0" applyFont="1" applyFill="1" applyBorder="1" applyAlignment="1">
      <alignment horizontal="center" vertical="center"/>
    </xf>
    <xf numFmtId="10" fontId="72" fillId="23" borderId="1" xfId="0" applyNumberFormat="1" applyFont="1" applyFill="1" applyBorder="1" applyAlignment="1">
      <alignment horizontal="center" vertical="center"/>
    </xf>
    <xf numFmtId="10" fontId="77" fillId="24" borderId="1" xfId="0" applyNumberFormat="1" applyFont="1" applyFill="1" applyBorder="1" applyAlignment="1">
      <alignment horizontal="center" vertical="center"/>
    </xf>
    <xf numFmtId="0" fontId="72" fillId="21" borderId="18" xfId="0" applyFont="1" applyFill="1" applyBorder="1" applyAlignment="1">
      <alignment horizontal="center" vertical="center" wrapText="1"/>
    </xf>
    <xf numFmtId="0" fontId="72" fillId="21" borderId="19" xfId="0" applyFont="1" applyFill="1" applyBorder="1" applyAlignment="1">
      <alignment horizontal="center" vertical="center" wrapText="1"/>
    </xf>
    <xf numFmtId="0" fontId="72" fillId="21" borderId="11" xfId="0" applyFont="1" applyFill="1" applyBorder="1" applyAlignment="1">
      <alignment horizontal="center" vertical="center" wrapText="1"/>
    </xf>
    <xf numFmtId="0" fontId="72" fillId="21" borderId="11" xfId="0" applyFont="1" applyFill="1" applyBorder="1" applyAlignment="1">
      <alignment horizontal="center" vertical="center"/>
    </xf>
    <xf numFmtId="0" fontId="73" fillId="21" borderId="5" xfId="0" applyFont="1" applyFill="1" applyBorder="1" applyAlignment="1">
      <alignment horizontal="center" vertical="center"/>
    </xf>
    <xf numFmtId="0" fontId="72" fillId="22" borderId="5" xfId="0" applyFont="1" applyFill="1" applyBorder="1" applyAlignment="1">
      <alignment horizontal="center" vertical="center"/>
    </xf>
    <xf numFmtId="0" fontId="72" fillId="22" borderId="7" xfId="0" applyFont="1" applyFill="1" applyBorder="1" applyAlignment="1">
      <alignment horizontal="center" vertical="center"/>
    </xf>
    <xf numFmtId="0" fontId="72" fillId="22" borderId="8" xfId="0" applyFont="1" applyFill="1" applyBorder="1" applyAlignment="1">
      <alignment horizontal="center" vertical="center"/>
    </xf>
    <xf numFmtId="0" fontId="72" fillId="22" borderId="8" xfId="0" applyFont="1" applyFill="1" applyBorder="1" applyAlignment="1">
      <alignment vertical="center"/>
    </xf>
    <xf numFmtId="0" fontId="72" fillId="23" borderId="8" xfId="0" applyFont="1" applyFill="1" applyBorder="1" applyAlignment="1">
      <alignment horizontal="center" vertical="center"/>
    </xf>
    <xf numFmtId="10" fontId="72" fillId="23" borderId="8" xfId="0" applyNumberFormat="1" applyFont="1" applyFill="1" applyBorder="1" applyAlignment="1">
      <alignment horizontal="center" vertical="center"/>
    </xf>
    <xf numFmtId="10" fontId="77" fillId="24" borderId="8" xfId="0" applyNumberFormat="1" applyFont="1" applyFill="1" applyBorder="1" applyAlignment="1">
      <alignment horizontal="center" vertical="center"/>
    </xf>
    <xf numFmtId="0" fontId="72" fillId="22" borderId="24" xfId="0" applyFont="1" applyFill="1" applyBorder="1" applyAlignment="1">
      <alignment horizontal="center" vertical="center"/>
    </xf>
    <xf numFmtId="0" fontId="72" fillId="22" borderId="20" xfId="0" applyFont="1" applyFill="1" applyBorder="1" applyAlignment="1">
      <alignment horizontal="center" vertical="center"/>
    </xf>
    <xf numFmtId="4" fontId="15" fillId="23" borderId="1" xfId="24" applyNumberFormat="1" applyFont="1" applyFill="1" applyBorder="1" applyAlignment="1">
      <alignment horizontal="center" vertical="center"/>
      <protection/>
    </xf>
    <xf numFmtId="10" fontId="15" fillId="23" borderId="1" xfId="24" applyNumberFormat="1" applyFont="1" applyFill="1" applyBorder="1" applyAlignment="1">
      <alignment horizontal="center" vertical="center"/>
      <protection/>
    </xf>
    <xf numFmtId="10" fontId="15" fillId="3" borderId="1" xfId="46" applyNumberFormat="1" applyFont="1" applyFill="1" applyBorder="1" applyAlignment="1">
      <alignment horizontal="center"/>
    </xf>
    <xf numFmtId="10" fontId="15" fillId="3" borderId="11" xfId="24" applyNumberFormat="1" applyFont="1" applyFill="1" applyBorder="1" applyAlignment="1">
      <alignment horizontal="center" vertical="center"/>
      <protection/>
    </xf>
    <xf numFmtId="10" fontId="13" fillId="25" borderId="25" xfId="46" applyNumberFormat="1" applyFont="1" applyFill="1" applyBorder="1" applyAlignment="1">
      <alignment horizontal="center"/>
    </xf>
    <xf numFmtId="4" fontId="15" fillId="23" borderId="8" xfId="24" applyNumberFormat="1" applyFont="1" applyFill="1" applyBorder="1" applyAlignment="1">
      <alignment horizontal="center" vertical="center"/>
      <protection/>
    </xf>
    <xf numFmtId="10" fontId="15" fillId="23" borderId="8" xfId="24" applyNumberFormat="1" applyFont="1" applyFill="1" applyBorder="1" applyAlignment="1">
      <alignment horizontal="center" vertical="center"/>
      <protection/>
    </xf>
    <xf numFmtId="10" fontId="15" fillId="3" borderId="8" xfId="46" applyNumberFormat="1" applyFont="1" applyFill="1" applyBorder="1" applyAlignment="1">
      <alignment horizontal="center"/>
    </xf>
    <xf numFmtId="10" fontId="15" fillId="3" borderId="9" xfId="24" applyNumberFormat="1" applyFont="1" applyFill="1" applyBorder="1" applyAlignment="1">
      <alignment horizontal="center" vertical="center"/>
      <protection/>
    </xf>
    <xf numFmtId="10" fontId="79" fillId="0" borderId="26" xfId="27" applyNumberFormat="1" applyFont="1" applyBorder="1" applyAlignment="1">
      <alignment horizontal="center" vertical="center"/>
    </xf>
    <xf numFmtId="0" fontId="80" fillId="0" borderId="26" xfId="51" applyFont="1" applyBorder="1" applyAlignment="1">
      <alignment horizontal="center" vertical="center"/>
      <protection/>
    </xf>
    <xf numFmtId="164" fontId="72" fillId="23" borderId="1" xfId="0" applyNumberFormat="1" applyFont="1" applyFill="1" applyBorder="1" applyAlignment="1">
      <alignment horizontal="center" vertical="center"/>
    </xf>
    <xf numFmtId="164" fontId="72" fillId="23" borderId="8" xfId="0" applyNumberFormat="1" applyFont="1" applyFill="1" applyBorder="1" applyAlignment="1">
      <alignment horizontal="center" vertical="center"/>
    </xf>
    <xf numFmtId="4" fontId="27" fillId="3" borderId="26" xfId="29" applyNumberFormat="1" applyFont="1" applyFill="1" applyBorder="1" applyAlignment="1">
      <alignment horizontal="center" vertical="center"/>
      <protection/>
    </xf>
    <xf numFmtId="0" fontId="20" fillId="0" borderId="26" xfId="24" applyFont="1" applyBorder="1">
      <alignment/>
      <protection/>
    </xf>
    <xf numFmtId="0" fontId="20" fillId="0" borderId="27" xfId="24" applyFont="1" applyBorder="1">
      <alignment/>
      <protection/>
    </xf>
    <xf numFmtId="0" fontId="20" fillId="0" borderId="28" xfId="24" applyFont="1" applyBorder="1">
      <alignment/>
      <protection/>
    </xf>
    <xf numFmtId="10" fontId="13" fillId="25" borderId="29" xfId="46" applyNumberFormat="1" applyFont="1" applyFill="1" applyBorder="1" applyAlignment="1">
      <alignment horizontal="center"/>
    </xf>
    <xf numFmtId="0" fontId="83" fillId="0" borderId="0" xfId="0" applyFont="1" applyAlignment="1">
      <alignment wrapText="1"/>
    </xf>
    <xf numFmtId="9" fontId="83" fillId="0" borderId="0" xfId="0" applyNumberFormat="1" applyFont="1" applyAlignment="1">
      <alignment horizontal="left" wrapText="1"/>
    </xf>
    <xf numFmtId="0" fontId="84" fillId="0" borderId="0" xfId="0" applyFont="1" applyAlignment="1">
      <alignment wrapText="1"/>
    </xf>
    <xf numFmtId="0" fontId="83" fillId="0" borderId="0" xfId="0" applyFont="1" applyAlignment="1">
      <alignment vertical="center" wrapText="1"/>
    </xf>
    <xf numFmtId="3" fontId="15" fillId="3" borderId="0" xfId="0" applyNumberFormat="1" applyFont="1" applyFill="1"/>
    <xf numFmtId="0" fontId="21" fillId="3" borderId="1" xfId="0" applyFont="1" applyFill="1" applyBorder="1" applyAlignment="1">
      <alignment horizontal="center" vertical="center"/>
    </xf>
    <xf numFmtId="0" fontId="43" fillId="0" borderId="1" xfId="0" applyFont="1" applyBorder="1" applyAlignment="1">
      <alignment vertical="center" wrapText="1"/>
    </xf>
    <xf numFmtId="0" fontId="0" fillId="3" borderId="1" xfId="0" applyFill="1" applyBorder="1" applyAlignment="1">
      <alignment horizontal="center" vertical="center" wrapText="1"/>
    </xf>
    <xf numFmtId="0" fontId="0" fillId="3" borderId="0" xfId="0" applyFill="1" applyAlignment="1">
      <alignment horizontal="center" vertical="center"/>
    </xf>
    <xf numFmtId="3" fontId="0" fillId="3" borderId="0" xfId="0" applyNumberFormat="1" applyFill="1"/>
    <xf numFmtId="9" fontId="0" fillId="3" borderId="0" xfId="27" applyFont="1" applyFill="1" applyBorder="1"/>
    <xf numFmtId="10" fontId="86" fillId="3" borderId="0" xfId="0" applyNumberFormat="1" applyFont="1" applyFill="1"/>
    <xf numFmtId="0" fontId="29" fillId="3" borderId="0" xfId="0" applyFont="1" applyFill="1"/>
    <xf numFmtId="0" fontId="18" fillId="3" borderId="1" xfId="0" applyFont="1" applyFill="1" applyBorder="1" applyAlignment="1">
      <alignment horizontal="center"/>
    </xf>
    <xf numFmtId="0" fontId="21" fillId="0" borderId="0" xfId="0" applyFont="1" applyAlignment="1">
      <alignment horizontal="left" vertical="center"/>
    </xf>
    <xf numFmtId="0" fontId="34" fillId="0" borderId="1" xfId="0" applyFont="1" applyBorder="1" applyAlignment="1">
      <alignment vertical="center" wrapText="1"/>
    </xf>
    <xf numFmtId="0" fontId="34" fillId="0" borderId="1" xfId="0" applyFont="1" applyBorder="1" applyAlignment="1">
      <alignment horizontal="center" vertical="center" wrapText="1"/>
    </xf>
    <xf numFmtId="0" fontId="15" fillId="0" borderId="1" xfId="0" applyFont="1" applyBorder="1"/>
    <xf numFmtId="176" fontId="15" fillId="3" borderId="1" xfId="0" applyNumberFormat="1" applyFont="1" applyFill="1" applyBorder="1" applyAlignment="1">
      <alignment horizontal="center"/>
    </xf>
    <xf numFmtId="0" fontId="55" fillId="3" borderId="0" xfId="0" applyFont="1" applyFill="1" applyAlignment="1">
      <alignment horizontal="left" wrapText="1"/>
    </xf>
    <xf numFmtId="9" fontId="87" fillId="3" borderId="0" xfId="0" applyNumberFormat="1" applyFont="1" applyFill="1" applyAlignment="1">
      <alignment vertical="center" wrapText="1"/>
    </xf>
    <xf numFmtId="10" fontId="0" fillId="0" borderId="1" xfId="0" applyNumberFormat="1" applyBorder="1"/>
    <xf numFmtId="10" fontId="15" fillId="3" borderId="0" xfId="0" applyNumberFormat="1" applyFont="1" applyFill="1"/>
    <xf numFmtId="2" fontId="0" fillId="0" borderId="0" xfId="0" applyNumberFormat="1" applyAlignment="1">
      <alignment horizontal="center"/>
    </xf>
    <xf numFmtId="176" fontId="0" fillId="0" borderId="0" xfId="0" applyNumberFormat="1" applyAlignment="1">
      <alignment horizontal="center"/>
    </xf>
    <xf numFmtId="169" fontId="0" fillId="0" borderId="1" xfId="27" applyNumberFormat="1" applyFont="1" applyBorder="1"/>
    <xf numFmtId="171" fontId="0" fillId="0" borderId="30" xfId="0" applyNumberFormat="1" applyBorder="1" applyAlignment="1">
      <alignment horizontal="center"/>
    </xf>
    <xf numFmtId="169" fontId="15" fillId="3" borderId="1" xfId="0" applyNumberFormat="1" applyFont="1" applyFill="1" applyBorder="1" applyAlignment="1">
      <alignment horizontal="center"/>
    </xf>
    <xf numFmtId="169" fontId="15" fillId="3" borderId="1" xfId="27" applyNumberFormat="1" applyFont="1" applyFill="1" applyBorder="1" applyAlignment="1">
      <alignment horizontal="center"/>
    </xf>
    <xf numFmtId="0" fontId="27" fillId="3" borderId="6" xfId="0" applyFont="1" applyFill="1" applyBorder="1" applyAlignment="1">
      <alignment horizontal="center"/>
    </xf>
    <xf numFmtId="0" fontId="0" fillId="3" borderId="2" xfId="0" applyFill="1" applyBorder="1" applyAlignment="1">
      <alignment horizontal="center" vertical="center" wrapText="1"/>
    </xf>
    <xf numFmtId="10" fontId="0" fillId="3" borderId="5" xfId="27" applyNumberFormat="1" applyFont="1" applyFill="1" applyBorder="1" applyAlignment="1">
      <alignment horizontal="center"/>
    </xf>
    <xf numFmtId="176" fontId="21" fillId="0" borderId="1" xfId="0" applyNumberFormat="1" applyFont="1" applyBorder="1" applyAlignment="1">
      <alignment horizontal="center"/>
    </xf>
    <xf numFmtId="176" fontId="21" fillId="0" borderId="14" xfId="0" applyNumberFormat="1" applyFont="1" applyBorder="1" applyAlignment="1">
      <alignment horizontal="center"/>
    </xf>
    <xf numFmtId="10" fontId="21" fillId="3" borderId="5" xfId="27" applyNumberFormat="1" applyFont="1" applyFill="1" applyBorder="1" applyAlignment="1">
      <alignment horizontal="center"/>
    </xf>
    <xf numFmtId="169" fontId="34" fillId="3" borderId="1" xfId="0" applyNumberFormat="1" applyFont="1" applyFill="1" applyBorder="1" applyAlignment="1">
      <alignment horizontal="center"/>
    </xf>
    <xf numFmtId="0" fontId="34" fillId="3" borderId="1" xfId="0" applyFont="1" applyFill="1" applyBorder="1" applyAlignment="1">
      <alignment horizontal="center"/>
    </xf>
    <xf numFmtId="169" fontId="34" fillId="3" borderId="1" xfId="27" applyNumberFormat="1" applyFont="1" applyFill="1" applyBorder="1" applyAlignment="1">
      <alignment horizontal="center"/>
    </xf>
    <xf numFmtId="0" fontId="89" fillId="9" borderId="0" xfId="0" applyFont="1" applyFill="1" applyAlignment="1">
      <alignment horizontal="left" wrapText="1"/>
    </xf>
    <xf numFmtId="49" fontId="29" fillId="3" borderId="0" xfId="0" applyNumberFormat="1" applyFont="1" applyFill="1" applyAlignment="1">
      <alignment horizontal="left" vertical="center" wrapText="1"/>
    </xf>
    <xf numFmtId="0" fontId="0" fillId="3" borderId="30" xfId="0" applyFill="1" applyBorder="1" applyAlignment="1">
      <alignment horizontal="center" vertical="center"/>
    </xf>
    <xf numFmtId="9" fontId="88" fillId="3" borderId="0" xfId="0" applyNumberFormat="1" applyFont="1" applyFill="1"/>
    <xf numFmtId="169" fontId="12" fillId="3" borderId="1" xfId="27" applyNumberFormat="1" applyFont="1" applyFill="1" applyBorder="1" applyAlignment="1">
      <alignment horizontal="right" vertical="center"/>
    </xf>
    <xf numFmtId="0" fontId="15" fillId="9" borderId="0" xfId="0" applyFont="1" applyFill="1"/>
    <xf numFmtId="0" fontId="92" fillId="9" borderId="0" xfId="0" applyFont="1" applyFill="1" applyAlignment="1">
      <alignment horizontal="center" vertical="center"/>
    </xf>
    <xf numFmtId="176" fontId="21" fillId="0" borderId="0" xfId="0" applyNumberFormat="1" applyFont="1" applyAlignment="1">
      <alignment horizontal="center"/>
    </xf>
    <xf numFmtId="10" fontId="21" fillId="3" borderId="0" xfId="27" applyNumberFormat="1" applyFont="1" applyFill="1" applyBorder="1" applyAlignment="1">
      <alignment horizontal="center"/>
    </xf>
    <xf numFmtId="171" fontId="21" fillId="0" borderId="0" xfId="0" applyNumberFormat="1" applyFont="1" applyAlignment="1">
      <alignment horizontal="center"/>
    </xf>
    <xf numFmtId="169" fontId="34" fillId="3" borderId="0" xfId="0" applyNumberFormat="1" applyFont="1" applyFill="1" applyAlignment="1">
      <alignment horizontal="center"/>
    </xf>
    <xf numFmtId="0" fontId="34" fillId="3" borderId="0" xfId="0" applyFont="1" applyFill="1" applyAlignment="1">
      <alignment horizontal="center"/>
    </xf>
    <xf numFmtId="2" fontId="34" fillId="3" borderId="0" xfId="0" applyNumberFormat="1" applyFont="1" applyFill="1" applyAlignment="1">
      <alignment horizontal="center"/>
    </xf>
    <xf numFmtId="169" fontId="34" fillId="3" borderId="0" xfId="27" applyNumberFormat="1" applyFont="1" applyFill="1" applyBorder="1" applyAlignment="1">
      <alignment horizontal="center"/>
    </xf>
    <xf numFmtId="176" fontId="34" fillId="3" borderId="0" xfId="0" applyNumberFormat="1" applyFont="1" applyFill="1" applyAlignment="1">
      <alignment horizontal="center"/>
    </xf>
    <xf numFmtId="0" fontId="92" fillId="3" borderId="0" xfId="0" applyFont="1" applyFill="1" applyAlignment="1">
      <alignment horizontal="center" vertical="center"/>
    </xf>
    <xf numFmtId="0" fontId="42" fillId="9" borderId="0" xfId="0" applyFont="1" applyFill="1" applyAlignment="1">
      <alignment horizontal="center" vertical="center" wrapText="1"/>
    </xf>
    <xf numFmtId="0" fontId="0" fillId="3" borderId="1" xfId="0" applyFill="1" applyBorder="1" applyAlignment="1">
      <alignment vertical="center" wrapText="1"/>
    </xf>
    <xf numFmtId="9" fontId="93" fillId="0" borderId="0" xfId="0" applyNumberFormat="1" applyFont="1"/>
    <xf numFmtId="10" fontId="21" fillId="3" borderId="1" xfId="0" applyNumberFormat="1" applyFont="1" applyFill="1" applyBorder="1" applyAlignment="1">
      <alignment horizontal="center" vertical="center" wrapText="1"/>
    </xf>
    <xf numFmtId="9" fontId="12" fillId="3" borderId="1" xfId="0" applyNumberFormat="1" applyFont="1" applyFill="1" applyBorder="1"/>
    <xf numFmtId="10" fontId="12" fillId="3" borderId="1" xfId="0" applyNumberFormat="1" applyFont="1" applyFill="1" applyBorder="1"/>
    <xf numFmtId="0" fontId="18" fillId="0" borderId="9" xfId="0" applyFont="1" applyBorder="1" applyAlignment="1">
      <alignment vertical="center" wrapText="1"/>
    </xf>
    <xf numFmtId="0" fontId="18" fillId="0" borderId="11" xfId="0" applyFont="1" applyBorder="1" applyAlignment="1">
      <alignment vertical="center" wrapText="1"/>
    </xf>
    <xf numFmtId="0" fontId="21" fillId="0" borderId="31" xfId="0" applyFont="1" applyBorder="1" applyAlignment="1">
      <alignment horizontal="center"/>
    </xf>
    <xf numFmtId="0" fontId="21" fillId="0" borderId="32" xfId="0" applyFont="1" applyBorder="1" applyAlignment="1">
      <alignment horizontal="center"/>
    </xf>
    <xf numFmtId="0" fontId="0" fillId="0" borderId="17" xfId="0" applyBorder="1"/>
    <xf numFmtId="164" fontId="0" fillId="0" borderId="19" xfId="0" applyNumberFormat="1" applyBorder="1" applyAlignment="1">
      <alignment horizontal="center"/>
    </xf>
    <xf numFmtId="0" fontId="42" fillId="3" borderId="0" xfId="23" applyFont="1" applyFill="1" applyAlignment="1">
      <alignment horizontal="left" vertical="center" wrapText="1"/>
      <protection/>
    </xf>
    <xf numFmtId="9" fontId="94" fillId="0" borderId="0" xfId="0" applyNumberFormat="1" applyFont="1" applyAlignment="1">
      <alignment horizontal="center"/>
    </xf>
    <xf numFmtId="0" fontId="27" fillId="3" borderId="31" xfId="0" applyFont="1" applyFill="1" applyBorder="1" applyAlignment="1">
      <alignment horizontal="center" vertical="center" wrapText="1"/>
    </xf>
    <xf numFmtId="0" fontId="27" fillId="3" borderId="33" xfId="0" applyFont="1" applyFill="1" applyBorder="1" applyAlignment="1">
      <alignment horizontal="center" vertical="center" wrapText="1"/>
    </xf>
    <xf numFmtId="0" fontId="27" fillId="3" borderId="32" xfId="0" applyFont="1" applyFill="1" applyBorder="1" applyAlignment="1">
      <alignment horizontal="center" vertical="center" wrapText="1"/>
    </xf>
    <xf numFmtId="0" fontId="27" fillId="3" borderId="34" xfId="0" applyFont="1" applyFill="1" applyBorder="1" applyAlignment="1">
      <alignment horizontal="center" vertical="center" wrapText="1"/>
    </xf>
    <xf numFmtId="0" fontId="34" fillId="3" borderId="8" xfId="0" applyFont="1" applyFill="1" applyBorder="1" applyAlignment="1">
      <alignment horizontal="center" vertical="center" wrapText="1"/>
    </xf>
    <xf numFmtId="0" fontId="34" fillId="3" borderId="9" xfId="0" applyFont="1" applyFill="1" applyBorder="1" applyAlignment="1">
      <alignment horizontal="center" vertical="center" wrapText="1"/>
    </xf>
    <xf numFmtId="0" fontId="27" fillId="3" borderId="35" xfId="0" applyFont="1" applyFill="1" applyBorder="1" applyAlignment="1">
      <alignment horizontal="center" vertical="center" wrapText="1"/>
    </xf>
    <xf numFmtId="0" fontId="27" fillId="3" borderId="26" xfId="0" applyFont="1" applyFill="1" applyBorder="1" applyAlignment="1">
      <alignment horizontal="center" vertical="center" wrapText="1"/>
    </xf>
    <xf numFmtId="0" fontId="27" fillId="3" borderId="36" xfId="0" applyFont="1" applyFill="1" applyBorder="1" applyAlignment="1">
      <alignment horizontal="center" vertical="center" wrapText="1"/>
    </xf>
    <xf numFmtId="0" fontId="20" fillId="3" borderId="13" xfId="0" applyFont="1" applyFill="1" applyBorder="1" applyAlignment="1">
      <alignment horizontal="center"/>
    </xf>
    <xf numFmtId="168" fontId="15" fillId="0" borderId="13" xfId="20" applyNumberFormat="1" applyFont="1" applyBorder="1"/>
    <xf numFmtId="169" fontId="15" fillId="0" borderId="13" xfId="27" applyNumberFormat="1" applyFont="1" applyBorder="1" applyAlignment="1">
      <alignment horizontal="center"/>
    </xf>
    <xf numFmtId="10" fontId="20" fillId="3" borderId="13" xfId="0" applyNumberFormat="1" applyFont="1" applyFill="1" applyBorder="1" applyAlignment="1">
      <alignment horizontal="right" vertical="center" wrapText="1"/>
    </xf>
    <xf numFmtId="10" fontId="20" fillId="3" borderId="13" xfId="27" applyNumberFormat="1" applyFont="1" applyFill="1" applyBorder="1"/>
    <xf numFmtId="10" fontId="96" fillId="3" borderId="0" xfId="0" applyNumberFormat="1" applyFont="1" applyFill="1"/>
    <xf numFmtId="0" fontId="20" fillId="3" borderId="1" xfId="0" applyFont="1" applyFill="1" applyBorder="1" applyAlignment="1">
      <alignment horizontal="center"/>
    </xf>
    <xf numFmtId="168" fontId="15" fillId="0" borderId="1" xfId="20" applyNumberFormat="1" applyFont="1" applyBorder="1"/>
    <xf numFmtId="169" fontId="15" fillId="0" borderId="1" xfId="27" applyNumberFormat="1" applyFont="1" applyBorder="1" applyAlignment="1">
      <alignment horizontal="center"/>
    </xf>
    <xf numFmtId="10" fontId="20" fillId="3" borderId="1" xfId="0" applyNumberFormat="1" applyFont="1" applyFill="1" applyBorder="1" applyAlignment="1">
      <alignment horizontal="right" vertical="center" wrapText="1"/>
    </xf>
    <xf numFmtId="10" fontId="20" fillId="3" borderId="1" xfId="27" applyNumberFormat="1" applyFont="1" applyFill="1" applyBorder="1"/>
    <xf numFmtId="0" fontId="15" fillId="3" borderId="0" xfId="0" applyFont="1" applyFill="1" applyAlignment="1">
      <alignment horizontal="right"/>
    </xf>
    <xf numFmtId="0" fontId="36" fillId="3" borderId="0" xfId="0" applyFont="1" applyFill="1" applyAlignment="1">
      <alignment horizontal="justify" vertical="center"/>
    </xf>
    <xf numFmtId="0" fontId="97" fillId="0" borderId="0" xfId="0" applyFont="1" applyAlignment="1">
      <alignment horizontal="right" wrapText="1"/>
    </xf>
    <xf numFmtId="0" fontId="15" fillId="3" borderId="1" xfId="0" applyFont="1" applyFill="1" applyBorder="1" applyAlignment="1">
      <alignment horizontal="center" vertical="center"/>
    </xf>
    <xf numFmtId="10" fontId="15" fillId="3" borderId="1" xfId="27" applyNumberFormat="1" applyFont="1" applyFill="1" applyBorder="1"/>
    <xf numFmtId="10" fontId="15" fillId="0" borderId="1" xfId="0" applyNumberFormat="1" applyFont="1" applyBorder="1"/>
    <xf numFmtId="169" fontId="15" fillId="0" borderId="1" xfId="0" applyNumberFormat="1" applyFont="1" applyBorder="1"/>
    <xf numFmtId="10" fontId="15" fillId="3" borderId="1" xfId="27" applyNumberFormat="1" applyFont="1" applyFill="1" applyBorder="1" applyAlignment="1">
      <alignment/>
    </xf>
    <xf numFmtId="9" fontId="15" fillId="3" borderId="1" xfId="0" applyNumberFormat="1" applyFont="1" applyFill="1" applyBorder="1"/>
    <xf numFmtId="0" fontId="15" fillId="3" borderId="1" xfId="0" applyFont="1" applyFill="1" applyBorder="1" applyAlignment="1">
      <alignment vertical="center"/>
    </xf>
    <xf numFmtId="0" fontId="12" fillId="3" borderId="37"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0" borderId="26" xfId="0" applyFont="1" applyBorder="1" applyAlignment="1">
      <alignment horizontal="center" vertical="center" wrapText="1"/>
    </xf>
    <xf numFmtId="10" fontId="12" fillId="0" borderId="26" xfId="0" applyNumberFormat="1" applyFont="1" applyBorder="1" applyAlignment="1">
      <alignment horizontal="center" vertical="center" wrapText="1"/>
    </xf>
    <xf numFmtId="10" fontId="12" fillId="0" borderId="36" xfId="0" applyNumberFormat="1" applyFont="1" applyBorder="1" applyAlignment="1">
      <alignment horizontal="center" vertical="center" wrapText="1"/>
    </xf>
    <xf numFmtId="0" fontId="0" fillId="3" borderId="1" xfId="0" applyFill="1" applyBorder="1" applyAlignment="1">
      <alignment horizontal="right"/>
    </xf>
    <xf numFmtId="10" fontId="18" fillId="3" borderId="13" xfId="27" applyNumberFormat="1" applyFont="1" applyFill="1" applyBorder="1" applyAlignment="1">
      <alignment horizontal="right"/>
    </xf>
    <xf numFmtId="9" fontId="0" fillId="3" borderId="13" xfId="27" applyFont="1" applyFill="1" applyBorder="1" applyAlignment="1">
      <alignment horizontal="right"/>
    </xf>
    <xf numFmtId="10" fontId="18" fillId="3" borderId="13" xfId="0" applyNumberFormat="1" applyFont="1" applyFill="1" applyBorder="1" applyAlignment="1">
      <alignment horizontal="right"/>
    </xf>
    <xf numFmtId="10" fontId="18" fillId="3" borderId="1" xfId="27" applyNumberFormat="1" applyFont="1" applyFill="1" applyBorder="1" applyAlignment="1">
      <alignment horizontal="right"/>
    </xf>
    <xf numFmtId="9" fontId="0" fillId="3" borderId="1" xfId="27" applyFont="1" applyFill="1" applyBorder="1" applyAlignment="1">
      <alignment horizontal="right"/>
    </xf>
    <xf numFmtId="10" fontId="18" fillId="3" borderId="1" xfId="0" applyNumberFormat="1" applyFont="1" applyFill="1" applyBorder="1" applyAlignment="1">
      <alignment horizontal="right"/>
    </xf>
    <xf numFmtId="0" fontId="18" fillId="3" borderId="1" xfId="0" applyFont="1" applyFill="1" applyBorder="1" applyAlignment="1">
      <alignment horizontal="right"/>
    </xf>
    <xf numFmtId="9" fontId="85" fillId="3" borderId="0" xfId="0" applyNumberFormat="1" applyFont="1" applyFill="1"/>
    <xf numFmtId="10" fontId="94" fillId="3" borderId="1" xfId="27" applyNumberFormat="1" applyFont="1" applyFill="1" applyBorder="1"/>
    <xf numFmtId="2" fontId="0" fillId="3" borderId="0" xfId="0" applyNumberFormat="1" applyFill="1" applyAlignment="1">
      <alignment horizontal="center"/>
    </xf>
    <xf numFmtId="176" fontId="0" fillId="3" borderId="0" xfId="0" applyNumberFormat="1" applyFill="1" applyAlignment="1">
      <alignment horizontal="center"/>
    </xf>
    <xf numFmtId="176" fontId="21" fillId="3" borderId="0" xfId="0" applyNumberFormat="1" applyFont="1" applyFill="1" applyAlignment="1">
      <alignment horizontal="center"/>
    </xf>
    <xf numFmtId="171" fontId="21" fillId="3" borderId="0" xfId="0" applyNumberFormat="1" applyFont="1" applyFill="1" applyAlignment="1">
      <alignment horizontal="center"/>
    </xf>
    <xf numFmtId="0" fontId="0" fillId="3" borderId="0" xfId="0" applyFill="1" applyAlignment="1">
      <alignment horizontal="center"/>
    </xf>
    <xf numFmtId="171" fontId="0" fillId="3" borderId="0" xfId="0" applyNumberFormat="1" applyFill="1" applyAlignment="1">
      <alignment horizontal="center"/>
    </xf>
    <xf numFmtId="9" fontId="18" fillId="0" borderId="1" xfId="0" applyNumberFormat="1" applyFont="1" applyBorder="1" applyAlignment="1">
      <alignment horizontal="center" vertical="center" wrapText="1"/>
    </xf>
    <xf numFmtId="9" fontId="0" fillId="3" borderId="6" xfId="0" applyNumberFormat="1" applyFill="1" applyBorder="1" applyAlignment="1">
      <alignment horizontal="center" vertical="center" wrapText="1"/>
    </xf>
    <xf numFmtId="9" fontId="0" fillId="11" borderId="1" xfId="27" applyFont="1" applyFill="1" applyBorder="1" applyAlignment="1">
      <alignment horizontal="center" vertical="center" wrapText="1"/>
    </xf>
    <xf numFmtId="9" fontId="0" fillId="3" borderId="1" xfId="0" applyNumberFormat="1" applyFill="1" applyBorder="1" applyAlignment="1">
      <alignment horizontal="center" wrapText="1"/>
    </xf>
    <xf numFmtId="9" fontId="0" fillId="11" borderId="8" xfId="0" applyNumberFormat="1" applyFill="1" applyBorder="1" applyAlignment="1">
      <alignment horizontal="center" wrapText="1"/>
    </xf>
    <xf numFmtId="0" fontId="62" fillId="0" borderId="0" xfId="0" applyFont="1"/>
    <xf numFmtId="0" fontId="23" fillId="3" borderId="0" xfId="0" applyFont="1" applyFill="1" applyAlignment="1">
      <alignment wrapText="1"/>
    </xf>
    <xf numFmtId="0" fontId="17" fillId="0" borderId="0" xfId="0" applyFont="1" applyAlignment="1">
      <alignment wrapText="1"/>
    </xf>
    <xf numFmtId="10" fontId="44" fillId="3" borderId="0" xfId="27" applyNumberFormat="1" applyFont="1" applyFill="1" applyBorder="1" applyAlignment="1">
      <alignment wrapText="1"/>
    </xf>
    <xf numFmtId="0" fontId="100" fillId="3" borderId="0" xfId="0" applyFont="1" applyFill="1" applyBorder="1" applyAlignment="1">
      <alignment vertical="top"/>
    </xf>
    <xf numFmtId="0" fontId="25" fillId="3" borderId="0" xfId="0" applyFont="1" applyFill="1" applyBorder="1" applyAlignment="1">
      <alignment vertical="top"/>
    </xf>
    <xf numFmtId="0" fontId="20" fillId="3" borderId="6"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15" fillId="0" borderId="1" xfId="0" applyFont="1" applyBorder="1" applyAlignment="1">
      <alignment horizontal="center" vertical="center" wrapText="1"/>
    </xf>
    <xf numFmtId="169" fontId="29" fillId="26" borderId="1" xfId="27" applyNumberFormat="1" applyFont="1" applyFill="1" applyBorder="1" applyAlignment="1">
      <alignment vertical="center" wrapText="1"/>
    </xf>
    <xf numFmtId="0" fontId="29" fillId="26" borderId="1" xfId="0" applyFont="1" applyFill="1" applyBorder="1" applyAlignment="1">
      <alignment horizontal="center" vertical="center" wrapText="1"/>
    </xf>
    <xf numFmtId="10" fontId="12" fillId="26" borderId="1" xfId="27" applyNumberFormat="1" applyFont="1" applyFill="1" applyBorder="1" applyAlignment="1">
      <alignment vertical="center" wrapText="1"/>
    </xf>
    <xf numFmtId="9" fontId="12" fillId="26" borderId="1" xfId="0" applyNumberFormat="1" applyFont="1" applyFill="1" applyBorder="1" applyAlignment="1">
      <alignment vertical="center" wrapText="1"/>
    </xf>
    <xf numFmtId="0" fontId="12" fillId="26" borderId="1" xfId="0" applyFont="1" applyFill="1" applyBorder="1" applyAlignment="1">
      <alignment horizontal="center" vertical="center" wrapText="1"/>
    </xf>
    <xf numFmtId="9" fontId="12" fillId="26" borderId="1" xfId="27" applyFont="1" applyFill="1" applyBorder="1" applyAlignment="1">
      <alignment vertical="center" wrapText="1"/>
    </xf>
    <xf numFmtId="10" fontId="12" fillId="26" borderId="1" xfId="0" applyNumberFormat="1" applyFont="1" applyFill="1" applyBorder="1" applyAlignment="1">
      <alignment vertical="center" wrapText="1"/>
    </xf>
    <xf numFmtId="169" fontId="12" fillId="26" borderId="1" xfId="27" applyNumberFormat="1" applyFont="1" applyFill="1" applyBorder="1" applyAlignment="1">
      <alignment horizontal="right" vertical="center"/>
    </xf>
    <xf numFmtId="169" fontId="12" fillId="27" borderId="1" xfId="27" applyNumberFormat="1" applyFont="1" applyFill="1" applyBorder="1" applyAlignment="1">
      <alignment horizontal="right" vertical="center"/>
    </xf>
    <xf numFmtId="169" fontId="12" fillId="3" borderId="13" xfId="27" applyNumberFormat="1" applyFont="1" applyFill="1" applyBorder="1" applyAlignment="1">
      <alignment horizontal="right" vertical="center"/>
    </xf>
    <xf numFmtId="0" fontId="29" fillId="3" borderId="13" xfId="0" applyFont="1" applyFill="1" applyBorder="1" applyAlignment="1">
      <alignment horizontal="center"/>
    </xf>
    <xf numFmtId="169" fontId="15" fillId="27" borderId="1" xfId="27" applyNumberFormat="1" applyFont="1" applyFill="1" applyBorder="1" applyAlignment="1">
      <alignment horizontal="center"/>
    </xf>
    <xf numFmtId="169" fontId="20" fillId="27" borderId="1" xfId="27" applyNumberFormat="1" applyFont="1" applyFill="1" applyBorder="1" applyAlignment="1">
      <alignment horizontal="center"/>
    </xf>
    <xf numFmtId="169" fontId="15" fillId="27" borderId="1" xfId="0" applyNumberFormat="1" applyFont="1" applyFill="1" applyBorder="1" applyAlignment="1">
      <alignment horizontal="center"/>
    </xf>
    <xf numFmtId="0" fontId="15" fillId="27" borderId="1" xfId="0" applyFont="1" applyFill="1" applyBorder="1" applyAlignment="1">
      <alignment horizontal="center"/>
    </xf>
    <xf numFmtId="10" fontId="20" fillId="27" borderId="1" xfId="27" applyNumberFormat="1" applyFont="1" applyFill="1" applyBorder="1"/>
    <xf numFmtId="10" fontId="20" fillId="27" borderId="1" xfId="0" applyNumberFormat="1" applyFont="1" applyFill="1" applyBorder="1" applyAlignment="1">
      <alignment horizontal="right" vertical="center" wrapText="1"/>
    </xf>
    <xf numFmtId="10" fontId="20" fillId="0" borderId="1" xfId="27" applyNumberFormat="1" applyFont="1" applyBorder="1" applyAlignment="1">
      <alignment vertical="center"/>
    </xf>
    <xf numFmtId="0" fontId="27" fillId="3" borderId="30" xfId="0" applyFont="1" applyFill="1" applyBorder="1" applyAlignment="1">
      <alignment horizontal="center" vertical="center"/>
    </xf>
    <xf numFmtId="10" fontId="18" fillId="3" borderId="13" xfId="27" applyNumberFormat="1" applyFont="1" applyFill="1" applyBorder="1"/>
    <xf numFmtId="10" fontId="0" fillId="0" borderId="13" xfId="0" applyNumberFormat="1" applyBorder="1"/>
    <xf numFmtId="169" fontId="0" fillId="0" borderId="13" xfId="27" applyNumberFormat="1" applyFont="1" applyBorder="1"/>
    <xf numFmtId="0" fontId="15" fillId="3" borderId="7" xfId="23" applyFont="1" applyFill="1" applyBorder="1" applyAlignment="1">
      <alignment vertical="center" wrapText="1"/>
      <protection/>
    </xf>
    <xf numFmtId="0" fontId="101" fillId="3" borderId="26" xfId="0" applyFont="1" applyFill="1" applyBorder="1" applyAlignment="1">
      <alignment horizontal="center" vertical="center" wrapText="1"/>
    </xf>
    <xf numFmtId="169" fontId="0" fillId="0" borderId="1" xfId="0" applyNumberFormat="1" applyBorder="1"/>
    <xf numFmtId="169" fontId="18" fillId="3" borderId="1" xfId="27" applyNumberFormat="1" applyFont="1" applyFill="1" applyBorder="1" applyAlignment="1">
      <alignment horizontal="right"/>
    </xf>
    <xf numFmtId="0" fontId="43" fillId="0" borderId="1" xfId="0" applyFont="1" applyBorder="1" applyAlignment="1">
      <alignment horizontal="center" vertical="center" wrapText="1"/>
    </xf>
    <xf numFmtId="0" fontId="0" fillId="0" borderId="0" xfId="0" applyAlignment="1">
      <alignment horizontal="left" wrapText="1"/>
    </xf>
    <xf numFmtId="0" fontId="15" fillId="3" borderId="1" xfId="0" applyFont="1" applyFill="1" applyBorder="1" applyAlignment="1" quotePrefix="1">
      <alignment horizontal="left" vertical="center" wrapText="1"/>
    </xf>
    <xf numFmtId="0" fontId="20" fillId="3" borderId="1" xfId="0" applyFont="1" applyFill="1" applyBorder="1" applyAlignment="1">
      <alignment horizontal="center" vertical="center"/>
    </xf>
    <xf numFmtId="0" fontId="0" fillId="27" borderId="1" xfId="0" applyFill="1" applyBorder="1" applyAlignment="1">
      <alignment horizontal="center"/>
    </xf>
    <xf numFmtId="0" fontId="21" fillId="27" borderId="1" xfId="0" applyFont="1" applyFill="1" applyBorder="1" applyAlignment="1">
      <alignment horizontal="center"/>
    </xf>
    <xf numFmtId="2" fontId="0" fillId="27" borderId="1" xfId="0" applyNumberFormat="1" applyFill="1" applyBorder="1" applyAlignment="1">
      <alignment horizontal="center"/>
    </xf>
    <xf numFmtId="3" fontId="0" fillId="27" borderId="10" xfId="0" applyNumberFormat="1" applyFill="1" applyBorder="1" applyAlignment="1">
      <alignment horizontal="center" vertical="center"/>
    </xf>
    <xf numFmtId="176" fontId="0" fillId="27" borderId="1" xfId="0" applyNumberFormat="1" applyFill="1" applyBorder="1" applyAlignment="1">
      <alignment horizontal="center"/>
    </xf>
    <xf numFmtId="176" fontId="0" fillId="27" borderId="14" xfId="0" applyNumberFormat="1" applyFill="1" applyBorder="1" applyAlignment="1">
      <alignment horizontal="center"/>
    </xf>
    <xf numFmtId="10" fontId="0" fillId="27" borderId="5" xfId="27" applyNumberFormat="1" applyFont="1" applyFill="1" applyBorder="1" applyAlignment="1">
      <alignment horizontal="center"/>
    </xf>
    <xf numFmtId="171" fontId="0" fillId="27" borderId="30" xfId="0" applyNumberFormat="1" applyFill="1" applyBorder="1" applyAlignment="1">
      <alignment horizontal="center"/>
    </xf>
    <xf numFmtId="176" fontId="21" fillId="27" borderId="1" xfId="0" applyNumberFormat="1" applyFont="1" applyFill="1" applyBorder="1" applyAlignment="1">
      <alignment horizontal="center"/>
    </xf>
    <xf numFmtId="10" fontId="21" fillId="27" borderId="5" xfId="27" applyNumberFormat="1" applyFont="1" applyFill="1" applyBorder="1" applyAlignment="1">
      <alignment horizontal="center"/>
    </xf>
    <xf numFmtId="169" fontId="34" fillId="27" borderId="1" xfId="0" applyNumberFormat="1" applyFont="1" applyFill="1" applyBorder="1" applyAlignment="1">
      <alignment horizontal="center"/>
    </xf>
    <xf numFmtId="0" fontId="34" fillId="27" borderId="1" xfId="0" applyFont="1" applyFill="1" applyBorder="1" applyAlignment="1">
      <alignment horizontal="center"/>
    </xf>
    <xf numFmtId="169" fontId="34" fillId="27" borderId="1" xfId="27" applyNumberFormat="1" applyFont="1" applyFill="1" applyBorder="1" applyAlignment="1">
      <alignment horizontal="center"/>
    </xf>
    <xf numFmtId="0" fontId="0" fillId="26" borderId="1" xfId="0" applyFill="1" applyBorder="1" applyAlignment="1">
      <alignment horizontal="center"/>
    </xf>
    <xf numFmtId="0" fontId="21" fillId="26" borderId="1" xfId="0" applyFont="1" applyFill="1" applyBorder="1" applyAlignment="1">
      <alignment horizontal="center"/>
    </xf>
    <xf numFmtId="2" fontId="0" fillId="26" borderId="1" xfId="0" applyNumberFormat="1" applyFill="1" applyBorder="1" applyAlignment="1">
      <alignment horizontal="center"/>
    </xf>
    <xf numFmtId="3" fontId="0" fillId="26" borderId="10" xfId="0" applyNumberFormat="1" applyFill="1" applyBorder="1" applyAlignment="1">
      <alignment horizontal="center" vertical="center"/>
    </xf>
    <xf numFmtId="176" fontId="0" fillId="26" borderId="1" xfId="0" applyNumberFormat="1" applyFill="1" applyBorder="1" applyAlignment="1">
      <alignment horizontal="center"/>
    </xf>
    <xf numFmtId="176" fontId="0" fillId="26" borderId="14" xfId="0" applyNumberFormat="1" applyFill="1" applyBorder="1" applyAlignment="1">
      <alignment horizontal="center"/>
    </xf>
    <xf numFmtId="10" fontId="0" fillId="26" borderId="5" xfId="27" applyNumberFormat="1" applyFont="1" applyFill="1" applyBorder="1" applyAlignment="1">
      <alignment horizontal="center"/>
    </xf>
    <xf numFmtId="169" fontId="15" fillId="26" borderId="1" xfId="0" applyNumberFormat="1" applyFont="1" applyFill="1" applyBorder="1" applyAlignment="1">
      <alignment horizontal="center"/>
    </xf>
    <xf numFmtId="0" fontId="15" fillId="26" borderId="1" xfId="0" applyFont="1" applyFill="1" applyBorder="1" applyAlignment="1">
      <alignment horizontal="center"/>
    </xf>
    <xf numFmtId="169" fontId="15" fillId="26" borderId="1" xfId="27" applyNumberFormat="1" applyFont="1" applyFill="1" applyBorder="1" applyAlignment="1">
      <alignment horizontal="center"/>
    </xf>
    <xf numFmtId="176" fontId="0" fillId="27" borderId="14" xfId="0" applyNumberFormat="1" applyFont="1" applyFill="1" applyBorder="1" applyAlignment="1">
      <alignment horizontal="center"/>
    </xf>
    <xf numFmtId="0" fontId="12" fillId="3" borderId="0" xfId="0" applyFont="1" applyFill="1" applyAlignment="1">
      <alignment wrapText="1"/>
    </xf>
    <xf numFmtId="0" fontId="12" fillId="0" borderId="2" xfId="23" applyFont="1" applyBorder="1" applyAlignment="1">
      <alignment wrapText="1"/>
      <protection/>
    </xf>
    <xf numFmtId="0" fontId="12" fillId="0" borderId="2" xfId="23" applyFont="1" applyBorder="1" applyAlignment="1">
      <alignment horizontal="left" vertical="top" wrapText="1"/>
      <protection/>
    </xf>
    <xf numFmtId="0" fontId="12" fillId="0" borderId="4" xfId="23" applyFont="1" applyBorder="1" applyAlignment="1">
      <alignment vertical="center" wrapText="1"/>
      <protection/>
    </xf>
    <xf numFmtId="0" fontId="12" fillId="0" borderId="7" xfId="23" applyFont="1" applyBorder="1" applyAlignment="1">
      <alignment vertical="center" wrapText="1"/>
      <protection/>
    </xf>
    <xf numFmtId="0" fontId="44" fillId="3" borderId="0" xfId="0" applyFont="1" applyFill="1" applyAlignment="1">
      <alignment wrapText="1"/>
    </xf>
    <xf numFmtId="0" fontId="40" fillId="0" borderId="0" xfId="22" applyFont="1" applyAlignment="1" applyProtection="1">
      <alignment wrapText="1"/>
      <protection/>
    </xf>
    <xf numFmtId="0" fontId="82" fillId="0" borderId="0" xfId="0" applyFont="1" applyAlignment="1">
      <alignment horizontal="center" wrapText="1"/>
    </xf>
    <xf numFmtId="0" fontId="43" fillId="0" borderId="0" xfId="0" applyFont="1" applyAlignment="1">
      <alignment horizontal="center" wrapText="1"/>
    </xf>
    <xf numFmtId="3" fontId="29" fillId="27" borderId="1" xfId="0" applyNumberFormat="1" applyFont="1" applyFill="1" applyBorder="1" applyAlignment="1">
      <alignment horizontal="center" vertical="center" wrapText="1"/>
    </xf>
    <xf numFmtId="3" fontId="29" fillId="0" borderId="1" xfId="0" applyNumberFormat="1" applyFont="1" applyBorder="1" applyAlignment="1">
      <alignment horizontal="right" wrapText="1"/>
    </xf>
    <xf numFmtId="0" fontId="5" fillId="0" borderId="0" xfId="22" applyAlignment="1" applyProtection="1">
      <alignment wrapText="1"/>
      <protection/>
    </xf>
    <xf numFmtId="168" fontId="44" fillId="3" borderId="0" xfId="0" applyNumberFormat="1" applyFont="1" applyFill="1" applyAlignment="1">
      <alignment wrapText="1"/>
    </xf>
    <xf numFmtId="3" fontId="41" fillId="27" borderId="1" xfId="0" applyNumberFormat="1" applyFont="1" applyFill="1" applyBorder="1" applyAlignment="1">
      <alignment horizontal="center" vertical="center" wrapText="1"/>
    </xf>
    <xf numFmtId="3" fontId="29" fillId="27" borderId="1" xfId="0" applyNumberFormat="1" applyFont="1" applyFill="1" applyBorder="1" applyAlignment="1">
      <alignment horizontal="right" wrapText="1"/>
    </xf>
    <xf numFmtId="3" fontId="29" fillId="27" borderId="1" xfId="0" applyNumberFormat="1" applyFont="1" applyFill="1" applyBorder="1" applyAlignment="1">
      <alignment horizontal="right" vertical="center" wrapText="1"/>
    </xf>
    <xf numFmtId="9" fontId="81" fillId="0" borderId="0" xfId="27" applyFont="1" applyBorder="1" applyAlignment="1">
      <alignment wrapText="1"/>
    </xf>
    <xf numFmtId="9" fontId="12" fillId="0" borderId="0" xfId="27" applyFont="1" applyBorder="1" applyAlignment="1">
      <alignment wrapText="1"/>
    </xf>
    <xf numFmtId="174" fontId="12" fillId="3" borderId="0" xfId="0" applyNumberFormat="1" applyFont="1" applyFill="1" applyAlignment="1">
      <alignment wrapText="1"/>
    </xf>
    <xf numFmtId="0" fontId="39" fillId="3" borderId="0" xfId="22" applyFont="1" applyFill="1" applyAlignment="1" applyProtection="1">
      <alignment wrapText="1"/>
      <protection/>
    </xf>
    <xf numFmtId="0" fontId="39" fillId="0" borderId="0" xfId="22" applyFont="1" applyAlignment="1" applyProtection="1">
      <alignment wrapText="1"/>
      <protection/>
    </xf>
    <xf numFmtId="0" fontId="12" fillId="0" borderId="0" xfId="0" applyFont="1" applyAlignment="1">
      <alignment wrapText="1"/>
    </xf>
    <xf numFmtId="0" fontId="42" fillId="0" borderId="0" xfId="0" applyFont="1" applyAlignment="1">
      <alignment wrapText="1"/>
    </xf>
    <xf numFmtId="165" fontId="12" fillId="22" borderId="0" xfId="0" applyNumberFormat="1" applyFont="1" applyFill="1" applyAlignment="1">
      <alignment wrapText="1"/>
    </xf>
    <xf numFmtId="0" fontId="12" fillId="22" borderId="0" xfId="0" applyFont="1" applyFill="1" applyAlignment="1">
      <alignment wrapText="1"/>
    </xf>
    <xf numFmtId="177" fontId="12" fillId="0" borderId="0" xfId="0" applyNumberFormat="1" applyFont="1" applyAlignment="1">
      <alignment wrapText="1"/>
    </xf>
    <xf numFmtId="3" fontId="29" fillId="3" borderId="1" xfId="0" applyNumberFormat="1" applyFont="1" applyFill="1" applyBorder="1" applyAlignment="1">
      <alignment horizontal="right" wrapText="1"/>
    </xf>
    <xf numFmtId="175" fontId="42" fillId="0" borderId="0" xfId="0" applyNumberFormat="1" applyFont="1" applyAlignment="1">
      <alignment vertical="center" wrapText="1"/>
    </xf>
    <xf numFmtId="168" fontId="44" fillId="3" borderId="0" xfId="0" applyNumberFormat="1" applyFont="1" applyFill="1" applyBorder="1" applyAlignment="1">
      <alignment wrapText="1"/>
    </xf>
    <xf numFmtId="3" fontId="29" fillId="3" borderId="0" xfId="0" applyNumberFormat="1" applyFont="1" applyFill="1" applyBorder="1" applyAlignment="1">
      <alignment horizontal="right" wrapText="1"/>
    </xf>
    <xf numFmtId="0" fontId="41" fillId="22" borderId="0" xfId="0" applyFont="1" applyFill="1" applyAlignment="1">
      <alignment horizontal="left" vertical="center" wrapText="1"/>
    </xf>
    <xf numFmtId="0" fontId="47" fillId="3" borderId="0" xfId="0" applyFont="1" applyFill="1" applyAlignment="1">
      <alignment wrapText="1"/>
    </xf>
    <xf numFmtId="0" fontId="12" fillId="0" borderId="39" xfId="23" applyFont="1" applyBorder="1" applyAlignment="1">
      <alignment horizontal="left" vertical="center" wrapText="1"/>
      <protection/>
    </xf>
    <xf numFmtId="0" fontId="12" fillId="9" borderId="0" xfId="0" applyFont="1" applyFill="1" applyAlignment="1">
      <alignment wrapText="1"/>
    </xf>
    <xf numFmtId="0" fontId="43" fillId="9" borderId="0" xfId="0" applyFont="1" applyFill="1" applyAlignment="1">
      <alignment wrapText="1"/>
    </xf>
    <xf numFmtId="0" fontId="44" fillId="9" borderId="0" xfId="0" applyFont="1" applyFill="1" applyAlignment="1">
      <alignment wrapText="1"/>
    </xf>
    <xf numFmtId="0" fontId="29" fillId="0" borderId="1" xfId="0" applyFont="1" applyBorder="1" applyAlignment="1">
      <alignment horizontal="center" vertical="center" wrapText="1"/>
    </xf>
    <xf numFmtId="169" fontId="29" fillId="26" borderId="1" xfId="0" applyNumberFormat="1" applyFont="1" applyFill="1" applyBorder="1" applyAlignment="1">
      <alignment wrapText="1"/>
    </xf>
    <xf numFmtId="167" fontId="29" fillId="26" borderId="1" xfId="20" applyNumberFormat="1" applyFont="1" applyFill="1" applyBorder="1" applyAlignment="1">
      <alignment wrapText="1"/>
    </xf>
    <xf numFmtId="9" fontId="29" fillId="26" borderId="1" xfId="0" applyNumberFormat="1" applyFont="1" applyFill="1" applyBorder="1" applyAlignment="1">
      <alignment wrapText="1"/>
    </xf>
    <xf numFmtId="0" fontId="29" fillId="26" borderId="1" xfId="0" applyFont="1" applyFill="1" applyBorder="1" applyAlignment="1">
      <alignment wrapText="1"/>
    </xf>
    <xf numFmtId="10" fontId="29" fillId="26" borderId="1" xfId="0" applyNumberFormat="1" applyFont="1" applyFill="1" applyBorder="1" applyAlignment="1">
      <alignment wrapText="1"/>
    </xf>
    <xf numFmtId="9" fontId="94" fillId="3" borderId="0" xfId="0" applyNumberFormat="1" applyFont="1" applyFill="1" applyAlignment="1">
      <alignment horizontal="right" wrapText="1"/>
    </xf>
    <xf numFmtId="168" fontId="29" fillId="0" borderId="1" xfId="20" applyNumberFormat="1" applyFont="1" applyBorder="1" applyAlignment="1">
      <alignment horizontal="right" vertical="center" wrapText="1"/>
    </xf>
    <xf numFmtId="169" fontId="29" fillId="0" borderId="1" xfId="27" applyNumberFormat="1" applyFont="1" applyBorder="1" applyAlignment="1">
      <alignment vertical="center" wrapText="1"/>
    </xf>
    <xf numFmtId="169" fontId="29" fillId="3" borderId="1" xfId="0" applyNumberFormat="1" applyFont="1" applyFill="1" applyBorder="1" applyAlignment="1">
      <alignment wrapText="1"/>
    </xf>
    <xf numFmtId="167" fontId="29" fillId="3" borderId="1" xfId="20" applyNumberFormat="1" applyFont="1" applyFill="1" applyBorder="1" applyAlignment="1">
      <alignment wrapText="1"/>
    </xf>
    <xf numFmtId="169" fontId="29" fillId="3" borderId="1" xfId="27" applyNumberFormat="1" applyFont="1" applyFill="1" applyBorder="1" applyAlignment="1">
      <alignment vertical="center" wrapText="1"/>
    </xf>
    <xf numFmtId="168" fontId="29" fillId="3" borderId="1" xfId="0" applyNumberFormat="1" applyFont="1" applyFill="1" applyBorder="1" applyAlignment="1">
      <alignment wrapText="1"/>
    </xf>
    <xf numFmtId="10" fontId="29" fillId="3" borderId="1" xfId="27" applyNumberFormat="1" applyFont="1" applyFill="1" applyBorder="1" applyAlignment="1">
      <alignment wrapText="1"/>
    </xf>
    <xf numFmtId="167" fontId="29" fillId="26" borderId="1" xfId="20" applyNumberFormat="1" applyFont="1" applyFill="1" applyBorder="1" applyAlignment="1">
      <alignment horizontal="right" vertical="center" wrapText="1"/>
    </xf>
    <xf numFmtId="168" fontId="29" fillId="26" borderId="1" xfId="0" applyNumberFormat="1" applyFont="1" applyFill="1" applyBorder="1" applyAlignment="1">
      <alignment wrapText="1"/>
    </xf>
    <xf numFmtId="164" fontId="29" fillId="0" borderId="1" xfId="20" applyFont="1" applyBorder="1" applyAlignment="1">
      <alignment horizontal="right" vertical="center" wrapText="1"/>
    </xf>
    <xf numFmtId="10" fontId="29" fillId="3" borderId="1" xfId="27" applyNumberFormat="1" applyFont="1" applyFill="1" applyBorder="1" applyAlignment="1">
      <alignment vertical="center" wrapText="1"/>
    </xf>
    <xf numFmtId="169" fontId="29" fillId="27" borderId="1" xfId="27" applyNumberFormat="1" applyFont="1" applyFill="1" applyBorder="1" applyAlignment="1">
      <alignment horizontal="right" vertical="center" wrapText="1"/>
    </xf>
    <xf numFmtId="167" fontId="29" fillId="27" borderId="1" xfId="20" applyNumberFormat="1" applyFont="1" applyFill="1" applyBorder="1" applyAlignment="1">
      <alignment horizontal="right" vertical="center" wrapText="1"/>
    </xf>
    <xf numFmtId="169" fontId="29" fillId="27" borderId="1" xfId="0" applyNumberFormat="1" applyFont="1" applyFill="1" applyBorder="1" applyAlignment="1">
      <alignment wrapText="1"/>
    </xf>
    <xf numFmtId="167" fontId="29" fillId="27" borderId="1" xfId="20" applyNumberFormat="1" applyFont="1" applyFill="1" applyBorder="1" applyAlignment="1">
      <alignment wrapText="1"/>
    </xf>
    <xf numFmtId="10" fontId="29" fillId="27" borderId="1" xfId="0" applyNumberFormat="1" applyFont="1" applyFill="1" applyBorder="1" applyAlignment="1">
      <alignment wrapText="1"/>
    </xf>
    <xf numFmtId="168" fontId="29" fillId="27" borderId="1" xfId="0" applyNumberFormat="1" applyFont="1" applyFill="1" applyBorder="1" applyAlignment="1">
      <alignment wrapText="1"/>
    </xf>
    <xf numFmtId="168" fontId="12" fillId="0" borderId="0" xfId="20" applyNumberFormat="1" applyFont="1" applyBorder="1" applyAlignment="1">
      <alignment horizontal="right" vertical="center" wrapText="1"/>
    </xf>
    <xf numFmtId="164" fontId="12" fillId="0" borderId="0" xfId="20" applyFont="1" applyBorder="1" applyAlignment="1">
      <alignment horizontal="right" vertical="center" wrapText="1"/>
    </xf>
    <xf numFmtId="3" fontId="12" fillId="0" borderId="0" xfId="0" applyNumberFormat="1" applyFont="1" applyAlignment="1">
      <alignment vertical="center" wrapText="1"/>
    </xf>
    <xf numFmtId="3" fontId="29" fillId="0" borderId="0" xfId="0" applyNumberFormat="1" applyFont="1" applyAlignment="1">
      <alignment vertical="center" wrapText="1"/>
    </xf>
    <xf numFmtId="10" fontId="12" fillId="0" borderId="0" xfId="27" applyNumberFormat="1" applyFont="1" applyBorder="1" applyAlignment="1">
      <alignment horizontal="right" vertical="center" wrapText="1"/>
    </xf>
    <xf numFmtId="169" fontId="12" fillId="0" borderId="0" xfId="27" applyNumberFormat="1" applyFont="1" applyBorder="1" applyAlignment="1">
      <alignment vertical="center" wrapText="1"/>
    </xf>
    <xf numFmtId="0" fontId="90" fillId="9" borderId="0" xfId="0" applyFont="1" applyFill="1" applyAlignment="1">
      <alignment wrapText="1"/>
    </xf>
    <xf numFmtId="0" fontId="91" fillId="9" borderId="0" xfId="0" applyFont="1" applyFill="1" applyAlignment="1">
      <alignment wrapText="1"/>
    </xf>
    <xf numFmtId="9" fontId="28" fillId="3" borderId="0" xfId="0" applyNumberFormat="1" applyFont="1" applyFill="1" applyAlignment="1">
      <alignment wrapText="1"/>
    </xf>
    <xf numFmtId="168" fontId="12" fillId="0" borderId="1" xfId="20" applyNumberFormat="1" applyFont="1" applyBorder="1" applyAlignment="1">
      <alignment horizontal="right" vertical="center" wrapText="1"/>
    </xf>
    <xf numFmtId="10" fontId="12" fillId="0" borderId="1" xfId="27" applyNumberFormat="1" applyFont="1" applyBorder="1" applyAlignment="1">
      <alignment horizontal="right" vertical="center" wrapText="1"/>
    </xf>
    <xf numFmtId="10" fontId="12" fillId="26" borderId="1" xfId="27" applyNumberFormat="1" applyFont="1" applyFill="1" applyBorder="1" applyAlignment="1">
      <alignment horizontal="right" vertical="center" wrapText="1"/>
    </xf>
    <xf numFmtId="168" fontId="12" fillId="26" borderId="1" xfId="20" applyNumberFormat="1" applyFont="1" applyFill="1" applyBorder="1" applyAlignment="1">
      <alignment horizontal="right" vertical="center" wrapText="1"/>
    </xf>
    <xf numFmtId="10" fontId="12" fillId="26" borderId="1" xfId="27" applyNumberFormat="1" applyFont="1" applyFill="1" applyBorder="1" applyAlignment="1">
      <alignment wrapText="1"/>
    </xf>
    <xf numFmtId="167" fontId="12" fillId="26" borderId="1" xfId="20" applyNumberFormat="1" applyFont="1" applyFill="1" applyBorder="1" applyAlignment="1">
      <alignment horizontal="right" vertical="center" wrapText="1"/>
    </xf>
    <xf numFmtId="10" fontId="12" fillId="26" borderId="1" xfId="0" applyNumberFormat="1" applyFont="1" applyFill="1" applyBorder="1" applyAlignment="1">
      <alignment wrapText="1"/>
    </xf>
    <xf numFmtId="9" fontId="12" fillId="3" borderId="0" xfId="0" applyNumberFormat="1" applyFont="1" applyFill="1" applyAlignment="1">
      <alignment wrapText="1"/>
    </xf>
    <xf numFmtId="10" fontId="12" fillId="0" borderId="1" xfId="20" applyNumberFormat="1" applyFont="1" applyBorder="1" applyAlignment="1">
      <alignment horizontal="right" vertical="center" wrapText="1"/>
    </xf>
    <xf numFmtId="10" fontId="12" fillId="27" borderId="1" xfId="27" applyNumberFormat="1" applyFont="1" applyFill="1" applyBorder="1" applyAlignment="1">
      <alignment horizontal="right" vertical="center" wrapText="1"/>
    </xf>
    <xf numFmtId="168" fontId="12" fillId="27" borderId="1" xfId="20" applyNumberFormat="1" applyFont="1" applyFill="1" applyBorder="1" applyAlignment="1">
      <alignment horizontal="right" vertical="center" wrapText="1"/>
    </xf>
    <xf numFmtId="10" fontId="12" fillId="27" borderId="1" xfId="27" applyNumberFormat="1" applyFont="1" applyFill="1" applyBorder="1" applyAlignment="1">
      <alignment wrapText="1"/>
    </xf>
    <xf numFmtId="0" fontId="17" fillId="3" borderId="0" xfId="0" applyFont="1" applyFill="1" applyAlignment="1">
      <alignment wrapText="1"/>
    </xf>
    <xf numFmtId="0" fontId="0" fillId="0" borderId="0" xfId="0" applyAlignment="1">
      <alignment vertical="top" wrapText="1"/>
    </xf>
    <xf numFmtId="10" fontId="87" fillId="3" borderId="0" xfId="0" applyNumberFormat="1" applyFont="1" applyFill="1" applyAlignment="1">
      <alignment vertical="center" wrapText="1"/>
    </xf>
    <xf numFmtId="10" fontId="27" fillId="3" borderId="26" xfId="0" applyNumberFormat="1" applyFont="1" applyFill="1" applyBorder="1" applyAlignment="1">
      <alignment horizontal="center" vertical="center" wrapText="1"/>
    </xf>
    <xf numFmtId="10" fontId="0" fillId="3" borderId="1" xfId="0" applyNumberFormat="1" applyFill="1" applyBorder="1"/>
    <xf numFmtId="169" fontId="0" fillId="3" borderId="1" xfId="27" applyNumberFormat="1" applyFont="1" applyFill="1" applyBorder="1"/>
    <xf numFmtId="169" fontId="0" fillId="3" borderId="1" xfId="0" applyNumberFormat="1" applyFill="1" applyBorder="1"/>
    <xf numFmtId="0" fontId="0" fillId="3" borderId="0" xfId="0" applyFill="1" applyAlignment="1">
      <alignment vertical="top" wrapText="1"/>
    </xf>
    <xf numFmtId="10" fontId="15" fillId="3" borderId="1" xfId="0" applyNumberFormat="1" applyFont="1" applyFill="1" applyBorder="1"/>
    <xf numFmtId="169" fontId="15" fillId="3" borderId="1" xfId="0" applyNumberFormat="1" applyFont="1" applyFill="1" applyBorder="1"/>
    <xf numFmtId="49" fontId="29" fillId="3" borderId="0" xfId="0" applyNumberFormat="1" applyFont="1" applyFill="1"/>
    <xf numFmtId="0" fontId="0" fillId="0" borderId="13" xfId="0" applyBorder="1" applyAlignment="1">
      <alignment horizontal="center" vertical="center" wrapText="1"/>
    </xf>
    <xf numFmtId="1" fontId="15" fillId="3" borderId="1" xfId="0" applyNumberFormat="1" applyFont="1" applyFill="1" applyBorder="1" applyAlignment="1">
      <alignment horizontal="center"/>
    </xf>
    <xf numFmtId="1" fontId="15" fillId="27" borderId="1" xfId="0" applyNumberFormat="1" applyFont="1" applyFill="1" applyBorder="1" applyAlignment="1">
      <alignment horizontal="center"/>
    </xf>
    <xf numFmtId="1" fontId="34" fillId="27" borderId="1" xfId="0" applyNumberFormat="1" applyFont="1" applyFill="1" applyBorder="1" applyAlignment="1">
      <alignment horizontal="center"/>
    </xf>
    <xf numFmtId="164" fontId="21" fillId="3" borderId="0" xfId="20" applyNumberFormat="1" applyFont="1" applyFill="1" applyBorder="1" applyAlignment="1">
      <alignment horizontal="center"/>
    </xf>
    <xf numFmtId="171" fontId="15" fillId="3" borderId="1" xfId="0" applyNumberFormat="1" applyFont="1" applyFill="1" applyBorder="1"/>
    <xf numFmtId="164" fontId="15" fillId="3" borderId="1" xfId="20" applyFont="1" applyFill="1" applyBorder="1"/>
    <xf numFmtId="0" fontId="0" fillId="3" borderId="40" xfId="0" applyFill="1" applyBorder="1" applyAlignment="1">
      <alignment horizontal="center" vertical="center" wrapText="1"/>
    </xf>
    <xf numFmtId="0" fontId="0" fillId="0" borderId="24" xfId="0" applyBorder="1" applyAlignment="1">
      <alignment horizontal="center" vertical="center" wrapText="1"/>
    </xf>
    <xf numFmtId="0" fontId="0" fillId="0" borderId="20" xfId="0" applyBorder="1" applyAlignment="1">
      <alignment horizontal="center" vertical="center" wrapText="1"/>
    </xf>
    <xf numFmtId="171" fontId="15" fillId="3" borderId="13" xfId="0" applyNumberFormat="1" applyFont="1" applyFill="1" applyBorder="1"/>
    <xf numFmtId="0" fontId="15" fillId="3" borderId="0" xfId="0" applyFont="1" applyFill="1" applyAlignment="1">
      <alignment wrapText="1"/>
    </xf>
    <xf numFmtId="171" fontId="0" fillId="26" borderId="30" xfId="0" applyNumberFormat="1" applyFill="1" applyBorder="1" applyAlignment="1">
      <alignment horizontal="center"/>
    </xf>
    <xf numFmtId="171" fontId="15" fillId="26" borderId="1" xfId="0" applyNumberFormat="1" applyFont="1" applyFill="1" applyBorder="1"/>
    <xf numFmtId="164" fontId="15" fillId="26" borderId="1" xfId="20" applyFont="1" applyFill="1" applyBorder="1"/>
    <xf numFmtId="171" fontId="15" fillId="27" borderId="1" xfId="0" applyNumberFormat="1" applyFont="1" applyFill="1" applyBorder="1"/>
    <xf numFmtId="164" fontId="15" fillId="27" borderId="1" xfId="20" applyFont="1" applyFill="1" applyBorder="1"/>
    <xf numFmtId="0" fontId="20" fillId="3" borderId="13" xfId="0" applyFont="1" applyFill="1" applyBorder="1" applyAlignment="1">
      <alignment horizontal="center" vertical="center" wrapText="1"/>
    </xf>
    <xf numFmtId="0" fontId="15" fillId="0" borderId="1" xfId="0" applyFont="1" applyBorder="1" applyAlignment="1">
      <alignment horizontal="center" vertical="center" wrapText="1"/>
    </xf>
    <xf numFmtId="0" fontId="0" fillId="0" borderId="1" xfId="0" applyBorder="1" applyAlignment="1">
      <alignment horizontal="center" vertical="center" wrapText="1"/>
    </xf>
    <xf numFmtId="0" fontId="20" fillId="3" borderId="13" xfId="0" applyFont="1" applyFill="1" applyBorder="1" applyAlignment="1">
      <alignment vertical="center" wrapText="1"/>
    </xf>
    <xf numFmtId="0" fontId="12" fillId="22" borderId="25" xfId="0" applyFont="1" applyFill="1" applyBorder="1" applyAlignment="1">
      <alignment horizontal="center" vertical="center" wrapText="1"/>
    </xf>
    <xf numFmtId="0" fontId="15" fillId="11" borderId="13" xfId="0" applyFont="1" applyFill="1" applyBorder="1" applyAlignment="1">
      <alignment wrapText="1"/>
    </xf>
    <xf numFmtId="0" fontId="15" fillId="11" borderId="1" xfId="0" applyFont="1" applyFill="1" applyBorder="1" applyAlignment="1">
      <alignment wrapText="1"/>
    </xf>
    <xf numFmtId="0" fontId="103" fillId="3" borderId="38" xfId="0" applyFont="1" applyFill="1" applyBorder="1" applyAlignment="1">
      <alignment horizontal="center" vertical="center" wrapText="1"/>
    </xf>
    <xf numFmtId="173" fontId="21" fillId="3" borderId="0" xfId="0" applyNumberFormat="1" applyFont="1" applyFill="1" applyAlignment="1">
      <alignment horizontal="center" vertical="center" wrapText="1"/>
    </xf>
    <xf numFmtId="3" fontId="12" fillId="3" borderId="0" xfId="0" applyNumberFormat="1" applyFont="1" applyFill="1" applyAlignment="1">
      <alignment wrapText="1"/>
    </xf>
    <xf numFmtId="2" fontId="0" fillId="3" borderId="0" xfId="0" applyNumberFormat="1" applyFill="1"/>
    <xf numFmtId="0" fontId="4" fillId="27" borderId="1" xfId="0" applyFont="1" applyFill="1" applyBorder="1" applyAlignment="1">
      <alignment horizontal="center"/>
    </xf>
    <xf numFmtId="0" fontId="21" fillId="27" borderId="1" xfId="0" applyFont="1" applyFill="1" applyBorder="1" applyAlignment="1">
      <alignment horizontal="center" vertical="center" wrapText="1"/>
    </xf>
    <xf numFmtId="164" fontId="33" fillId="27" borderId="1" xfId="0" applyNumberFormat="1" applyFont="1" applyFill="1" applyBorder="1"/>
    <xf numFmtId="164" fontId="34" fillId="28" borderId="1" xfId="20" applyFont="1" applyFill="1" applyBorder="1" applyAlignment="1">
      <alignment horizontal="center"/>
    </xf>
    <xf numFmtId="173" fontId="21" fillId="28" borderId="13" xfId="0" applyNumberFormat="1" applyFont="1" applyFill="1" applyBorder="1"/>
    <xf numFmtId="173" fontId="21" fillId="27" borderId="1" xfId="0" applyNumberFormat="1" applyFont="1" applyFill="1" applyBorder="1"/>
    <xf numFmtId="164" fontId="18" fillId="27" borderId="1" xfId="0" applyNumberFormat="1" applyFont="1" applyFill="1" applyBorder="1" applyAlignment="1">
      <alignment vertical="center" wrapText="1"/>
    </xf>
    <xf numFmtId="0" fontId="21" fillId="9" borderId="1" xfId="0" applyFont="1" applyFill="1" applyBorder="1" applyAlignment="1">
      <alignment horizontal="center" wrapText="1"/>
    </xf>
    <xf numFmtId="0" fontId="0" fillId="9" borderId="1" xfId="0" applyFill="1" applyBorder="1"/>
    <xf numFmtId="0" fontId="0" fillId="3" borderId="0" xfId="0" applyFont="1" applyFill="1"/>
    <xf numFmtId="0" fontId="103" fillId="0" borderId="35" xfId="0" applyFont="1" applyBorder="1" applyAlignment="1">
      <alignment horizontal="center" vertical="center" wrapText="1"/>
    </xf>
    <xf numFmtId="2" fontId="0" fillId="5" borderId="1" xfId="0" applyNumberFormat="1" applyFill="1" applyBorder="1"/>
    <xf numFmtId="0" fontId="43" fillId="0" borderId="0" xfId="0" applyFont="1" applyAlignment="1">
      <alignment horizontal="center" vertical="center" wrapText="1"/>
    </xf>
    <xf numFmtId="0" fontId="27" fillId="29" borderId="26"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0" borderId="0" xfId="0" applyFont="1" applyBorder="1" applyAlignment="1">
      <alignment horizontal="center"/>
    </xf>
    <xf numFmtId="0" fontId="0" fillId="3" borderId="0" xfId="0" applyFill="1" applyBorder="1" applyAlignment="1">
      <alignment horizontal="left" vertical="center" wrapText="1"/>
    </xf>
    <xf numFmtId="0" fontId="21" fillId="3" borderId="0" xfId="0" applyFont="1" applyFill="1" applyBorder="1" applyAlignment="1">
      <alignment horizontal="center"/>
    </xf>
    <xf numFmtId="0" fontId="0" fillId="0" borderId="0" xfId="0" applyBorder="1" applyAlignment="1">
      <alignment horizontal="center"/>
    </xf>
    <xf numFmtId="10" fontId="0" fillId="3" borderId="0" xfId="27" applyNumberFormat="1" applyFont="1" applyFill="1" applyBorder="1" applyAlignment="1">
      <alignment horizontal="center"/>
    </xf>
    <xf numFmtId="0" fontId="27" fillId="29" borderId="33" xfId="0" applyFont="1" applyFill="1" applyBorder="1" applyAlignment="1">
      <alignment horizontal="center" vertical="center" wrapText="1"/>
    </xf>
    <xf numFmtId="0" fontId="43" fillId="3" borderId="27" xfId="0" applyFont="1" applyFill="1" applyBorder="1" applyAlignment="1">
      <alignment horizontal="center" vertical="center" wrapText="1"/>
    </xf>
    <xf numFmtId="0" fontId="43" fillId="3" borderId="41" xfId="0" applyFont="1" applyFill="1" applyBorder="1" applyAlignment="1">
      <alignment horizontal="center" vertical="center" wrapText="1"/>
    </xf>
    <xf numFmtId="0" fontId="43" fillId="3" borderId="36" xfId="0" applyFont="1" applyFill="1" applyBorder="1" applyAlignment="1">
      <alignment horizontal="center" vertical="center" wrapText="1"/>
    </xf>
    <xf numFmtId="0" fontId="95" fillId="3" borderId="27" xfId="0" applyFont="1" applyFill="1" applyBorder="1" applyAlignment="1">
      <alignment horizontal="center" vertical="center" wrapText="1"/>
    </xf>
    <xf numFmtId="0" fontId="95" fillId="3" borderId="41" xfId="0" applyFont="1" applyFill="1" applyBorder="1" applyAlignment="1">
      <alignment horizontal="center" vertical="center" wrapText="1"/>
    </xf>
    <xf numFmtId="0" fontId="95" fillId="3" borderId="36" xfId="0" applyFont="1" applyFill="1" applyBorder="1" applyAlignment="1">
      <alignment horizontal="center" vertical="center" wrapText="1"/>
    </xf>
    <xf numFmtId="0" fontId="65" fillId="30" borderId="0" xfId="0" applyFont="1" applyFill="1" applyAlignment="1">
      <alignment horizontal="center"/>
    </xf>
    <xf numFmtId="0" fontId="66" fillId="30" borderId="0" xfId="0" applyFont="1" applyFill="1" applyAlignment="1">
      <alignment horizontal="center"/>
    </xf>
    <xf numFmtId="0" fontId="34" fillId="31" borderId="0" xfId="0" applyFont="1" applyFill="1" applyAlignment="1">
      <alignment horizontal="left"/>
    </xf>
    <xf numFmtId="0" fontId="20" fillId="3" borderId="0" xfId="0" applyFont="1" applyFill="1" applyAlignment="1">
      <alignment horizontal="left" vertical="top" wrapText="1"/>
    </xf>
    <xf numFmtId="0" fontId="20" fillId="3" borderId="0" xfId="0" applyFont="1" applyFill="1" applyAlignment="1">
      <alignment horizontal="left"/>
    </xf>
    <xf numFmtId="0" fontId="15" fillId="3" borderId="0" xfId="0" applyFont="1" applyFill="1" applyAlignment="1">
      <alignment horizontal="left"/>
    </xf>
    <xf numFmtId="0" fontId="15" fillId="3" borderId="0" xfId="0" applyFont="1" applyFill="1" applyAlignment="1">
      <alignment horizontal="left" vertical="top" wrapText="1"/>
    </xf>
    <xf numFmtId="0" fontId="15" fillId="3" borderId="0" xfId="0" applyFont="1" applyFill="1" applyAlignment="1">
      <alignment horizontal="left" vertical="top"/>
    </xf>
    <xf numFmtId="0" fontId="27" fillId="3" borderId="0" xfId="0" applyFont="1" applyFill="1" applyAlignment="1">
      <alignment horizontal="left" vertical="center"/>
    </xf>
    <xf numFmtId="0" fontId="29" fillId="10" borderId="1" xfId="0" applyFont="1" applyFill="1" applyBorder="1" applyAlignment="1">
      <alignment horizontal="center" vertical="center"/>
    </xf>
    <xf numFmtId="0" fontId="15" fillId="0" borderId="6" xfId="0" applyFont="1" applyBorder="1" applyAlignment="1">
      <alignment horizontal="center" vertical="center"/>
    </xf>
    <xf numFmtId="0" fontId="15" fillId="0" borderId="13" xfId="0" applyFont="1" applyBorder="1" applyAlignment="1">
      <alignment horizontal="center" vertical="center"/>
    </xf>
    <xf numFmtId="0" fontId="13" fillId="4" borderId="30"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2" fillId="10" borderId="1" xfId="0" applyFont="1" applyFill="1" applyBorder="1" applyAlignment="1">
      <alignment horizontal="center" vertical="center"/>
    </xf>
    <xf numFmtId="0" fontId="12" fillId="0" borderId="0" xfId="0" applyFont="1" applyAlignment="1">
      <alignment horizontal="center" vertical="center"/>
    </xf>
    <xf numFmtId="0" fontId="20" fillId="3" borderId="6"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0" borderId="6" xfId="0" applyFont="1" applyBorder="1" applyAlignment="1">
      <alignment horizontal="center" vertical="center" wrapText="1"/>
    </xf>
    <xf numFmtId="0" fontId="20" fillId="0" borderId="1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3" xfId="0" applyFont="1" applyBorder="1" applyAlignment="1">
      <alignment horizontal="center" vertical="center" wrapText="1"/>
    </xf>
    <xf numFmtId="0" fontId="15" fillId="3" borderId="6" xfId="0" applyFont="1" applyFill="1" applyBorder="1" applyAlignment="1">
      <alignment horizontal="center" vertical="center"/>
    </xf>
    <xf numFmtId="0" fontId="15" fillId="3" borderId="13" xfId="0" applyFont="1" applyFill="1" applyBorder="1" applyAlignment="1">
      <alignment horizontal="center" vertical="center"/>
    </xf>
    <xf numFmtId="0" fontId="15" fillId="0" borderId="6" xfId="0" applyFont="1" applyBorder="1" applyAlignment="1">
      <alignment horizontal="left" vertical="center" wrapText="1"/>
    </xf>
    <xf numFmtId="0" fontId="15" fillId="0" borderId="13" xfId="0" applyFont="1" applyBorder="1" applyAlignment="1">
      <alignment horizontal="left" vertical="center" wrapText="1"/>
    </xf>
    <xf numFmtId="0" fontId="15" fillId="0" borderId="15" xfId="0" applyFont="1" applyBorder="1" applyAlignment="1">
      <alignment horizontal="center" vertical="center"/>
    </xf>
    <xf numFmtId="0" fontId="15" fillId="3" borderId="6"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5" xfId="0" applyFont="1" applyBorder="1" applyAlignment="1">
      <alignment horizontal="center" vertical="center" wrapText="1"/>
    </xf>
    <xf numFmtId="0" fontId="13" fillId="4" borderId="1" xfId="0" applyFont="1" applyFill="1" applyBorder="1" applyAlignment="1">
      <alignment horizontal="center" vertical="center" wrapText="1"/>
    </xf>
    <xf numFmtId="0" fontId="15" fillId="11" borderId="1" xfId="0" applyFont="1" applyFill="1" applyBorder="1" applyAlignment="1">
      <alignment horizontal="center"/>
    </xf>
    <xf numFmtId="0" fontId="12" fillId="11" borderId="1" xfId="0" applyFont="1" applyFill="1" applyBorder="1" applyAlignment="1">
      <alignment horizontal="center"/>
    </xf>
    <xf numFmtId="0" fontId="20" fillId="3" borderId="1" xfId="21" applyFont="1" applyFill="1" applyBorder="1" applyAlignment="1">
      <alignment horizontal="left" vertical="center" wrapText="1"/>
      <protection/>
    </xf>
    <xf numFmtId="0" fontId="20" fillId="3" borderId="1" xfId="21" applyFont="1" applyFill="1" applyBorder="1" applyAlignment="1">
      <alignment horizontal="center" vertical="center" wrapText="1"/>
      <protection/>
    </xf>
    <xf numFmtId="0" fontId="15" fillId="3" borderId="1" xfId="21" applyFont="1" applyFill="1" applyBorder="1" applyAlignment="1">
      <alignment vertical="center" wrapText="1"/>
      <protection/>
    </xf>
    <xf numFmtId="0" fontId="15" fillId="3" borderId="1" xfId="21" applyFont="1" applyFill="1" applyBorder="1" applyAlignment="1">
      <alignment horizontal="center" vertical="center" wrapText="1"/>
      <protection/>
    </xf>
    <xf numFmtId="0" fontId="43" fillId="0" borderId="30"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 xfId="0" applyFont="1" applyBorder="1" applyAlignment="1">
      <alignment horizontal="center" vertical="center" wrapText="1"/>
    </xf>
    <xf numFmtId="0" fontId="12" fillId="0" borderId="42" xfId="23" applyFont="1" applyBorder="1" applyAlignment="1">
      <alignment horizontal="left" vertical="center" wrapText="1"/>
      <protection/>
    </xf>
    <xf numFmtId="0" fontId="12" fillId="0" borderId="23" xfId="23" applyFont="1" applyBorder="1" applyAlignment="1">
      <alignment horizontal="left" vertical="center" wrapText="1"/>
      <protection/>
    </xf>
    <xf numFmtId="0" fontId="12" fillId="0" borderId="28" xfId="23" applyFont="1" applyBorder="1" applyAlignment="1">
      <alignment horizontal="left" vertical="center" wrapText="1"/>
      <protection/>
    </xf>
    <xf numFmtId="0" fontId="12" fillId="0" borderId="29" xfId="23" applyFont="1" applyBorder="1" applyAlignment="1">
      <alignment horizontal="left" vertical="center" wrapText="1"/>
      <protection/>
    </xf>
    <xf numFmtId="0" fontId="43" fillId="0" borderId="0" xfId="0" applyFont="1" applyAlignment="1">
      <alignment horizontal="center" vertical="center" wrapText="1"/>
    </xf>
    <xf numFmtId="0" fontId="43" fillId="0" borderId="43" xfId="0" applyFont="1" applyBorder="1" applyAlignment="1">
      <alignment horizontal="center" vertical="center" wrapText="1"/>
    </xf>
    <xf numFmtId="0" fontId="43" fillId="0" borderId="44" xfId="0" applyFont="1" applyBorder="1" applyAlignment="1">
      <alignment horizontal="center" vertical="center" wrapText="1"/>
    </xf>
    <xf numFmtId="0" fontId="43" fillId="0" borderId="45" xfId="0" applyFont="1" applyBorder="1" applyAlignment="1">
      <alignment horizontal="center" vertical="center" wrapText="1"/>
    </xf>
    <xf numFmtId="0" fontId="43" fillId="0" borderId="46" xfId="0" applyFont="1" applyBorder="1" applyAlignment="1">
      <alignment horizontal="center" vertical="center" wrapText="1"/>
    </xf>
    <xf numFmtId="0" fontId="5" fillId="0" borderId="30" xfId="22" applyFill="1" applyBorder="1" applyAlignment="1" applyProtection="1">
      <alignment horizontal="left" wrapText="1"/>
      <protection/>
    </xf>
    <xf numFmtId="0" fontId="5" fillId="0" borderId="14" xfId="22" applyFill="1" applyBorder="1" applyAlignment="1" applyProtection="1">
      <alignment horizontal="left" wrapText="1"/>
      <protection/>
    </xf>
    <xf numFmtId="0" fontId="5" fillId="0" borderId="47" xfId="22" applyFill="1" applyBorder="1" applyAlignment="1" applyProtection="1">
      <alignment horizontal="left" wrapText="1"/>
      <protection/>
    </xf>
    <xf numFmtId="0" fontId="12" fillId="0" borderId="31" xfId="23" applyFont="1" applyBorder="1" applyAlignment="1">
      <alignment horizontal="center" vertical="center" wrapText="1"/>
      <protection/>
    </xf>
    <xf numFmtId="0" fontId="12" fillId="0" borderId="35" xfId="23" applyFont="1" applyBorder="1" applyAlignment="1">
      <alignment horizontal="center" vertical="center" wrapText="1"/>
      <protection/>
    </xf>
    <xf numFmtId="0" fontId="29" fillId="0" borderId="1" xfId="23" applyFont="1" applyBorder="1" applyAlignment="1" quotePrefix="1">
      <alignment horizontal="left" wrapText="1"/>
      <protection/>
    </xf>
    <xf numFmtId="0" fontId="29" fillId="0" borderId="1" xfId="23" applyFont="1" applyBorder="1" applyAlignment="1">
      <alignment horizontal="left" wrapText="1"/>
      <protection/>
    </xf>
    <xf numFmtId="0" fontId="29" fillId="0" borderId="11" xfId="23" applyFont="1" applyBorder="1" applyAlignment="1">
      <alignment horizontal="left" wrapText="1"/>
      <protection/>
    </xf>
    <xf numFmtId="0" fontId="27" fillId="31" borderId="0" xfId="0" applyFont="1" applyFill="1" applyAlignment="1">
      <alignment horizontal="left" wrapText="1"/>
    </xf>
    <xf numFmtId="0" fontId="43" fillId="0" borderId="17" xfId="23" applyFont="1" applyBorder="1" applyAlignment="1">
      <alignment horizontal="center" wrapText="1"/>
      <protection/>
    </xf>
    <xf numFmtId="0" fontId="43" fillId="0" borderId="18" xfId="23" applyFont="1" applyBorder="1" applyAlignment="1">
      <alignment horizontal="center" wrapText="1"/>
      <protection/>
    </xf>
    <xf numFmtId="0" fontId="43" fillId="0" borderId="19" xfId="23" applyFont="1" applyBorder="1" applyAlignment="1">
      <alignment horizontal="center" wrapText="1"/>
      <protection/>
    </xf>
    <xf numFmtId="0" fontId="12" fillId="0" borderId="1" xfId="23" applyFont="1" applyBorder="1" applyAlignment="1">
      <alignment horizontal="left" wrapText="1"/>
      <protection/>
    </xf>
    <xf numFmtId="0" fontId="12" fillId="0" borderId="11" xfId="23" applyFont="1" applyBorder="1" applyAlignment="1">
      <alignment horizontal="left" wrapText="1"/>
      <protection/>
    </xf>
    <xf numFmtId="0" fontId="29" fillId="0" borderId="48" xfId="23" applyFont="1" applyBorder="1" applyAlignment="1">
      <alignment horizontal="left" vertical="center" wrapText="1"/>
      <protection/>
    </xf>
    <xf numFmtId="0" fontId="29" fillId="0" borderId="49" xfId="23" applyFont="1" applyBorder="1" applyAlignment="1">
      <alignment horizontal="left" vertical="center" wrapText="1"/>
      <protection/>
    </xf>
    <xf numFmtId="0" fontId="29" fillId="0" borderId="50" xfId="23" applyFont="1" applyBorder="1" applyAlignment="1">
      <alignment horizontal="left" vertical="center" wrapText="1"/>
      <protection/>
    </xf>
    <xf numFmtId="0" fontId="29" fillId="0" borderId="30" xfId="23" applyFont="1" applyBorder="1" applyAlignment="1">
      <alignment horizontal="left" vertical="center" wrapText="1"/>
      <protection/>
    </xf>
    <xf numFmtId="0" fontId="29" fillId="0" borderId="14" xfId="23" applyFont="1" applyBorder="1" applyAlignment="1">
      <alignment horizontal="left" vertical="center" wrapText="1"/>
      <protection/>
    </xf>
    <xf numFmtId="0" fontId="29" fillId="0" borderId="47" xfId="23" applyFont="1" applyBorder="1" applyAlignment="1">
      <alignment horizontal="left" vertical="center" wrapText="1"/>
      <protection/>
    </xf>
    <xf numFmtId="0" fontId="42" fillId="0" borderId="0" xfId="0" applyFont="1" applyAlignment="1">
      <alignment horizontal="center" wrapText="1"/>
    </xf>
    <xf numFmtId="0" fontId="12" fillId="0" borderId="0" xfId="0" applyFont="1" applyAlignment="1">
      <alignment wrapText="1"/>
    </xf>
    <xf numFmtId="0" fontId="29" fillId="0" borderId="48" xfId="23" applyFont="1" applyBorder="1" applyAlignment="1">
      <alignment horizontal="left" vertical="top" wrapText="1"/>
      <protection/>
    </xf>
    <xf numFmtId="0" fontId="29" fillId="0" borderId="49" xfId="23" applyFont="1" applyBorder="1" applyAlignment="1">
      <alignment horizontal="left" vertical="top" wrapText="1"/>
      <protection/>
    </xf>
    <xf numFmtId="0" fontId="29" fillId="0" borderId="50" xfId="23" applyFont="1" applyBorder="1" applyAlignment="1">
      <alignment horizontal="left" vertical="top" wrapText="1"/>
      <protection/>
    </xf>
    <xf numFmtId="0" fontId="20" fillId="3" borderId="8" xfId="23" applyFont="1" applyFill="1" applyBorder="1" applyAlignment="1">
      <alignment horizontal="left" vertical="center" wrapText="1"/>
      <protection/>
    </xf>
    <xf numFmtId="0" fontId="20" fillId="3" borderId="9" xfId="23" applyFont="1" applyFill="1" applyBorder="1" applyAlignment="1">
      <alignment horizontal="left" vertical="center" wrapText="1"/>
      <protection/>
    </xf>
    <xf numFmtId="0" fontId="34" fillId="3" borderId="17" xfId="23" applyFont="1" applyFill="1" applyBorder="1" applyAlignment="1">
      <alignment horizontal="center"/>
      <protection/>
    </xf>
    <xf numFmtId="0" fontId="34" fillId="3" borderId="18" xfId="23" applyFont="1" applyFill="1" applyBorder="1" applyAlignment="1">
      <alignment horizontal="center"/>
      <protection/>
    </xf>
    <xf numFmtId="0" fontId="34" fillId="3" borderId="19" xfId="23" applyFont="1" applyFill="1" applyBorder="1" applyAlignment="1">
      <alignment horizontal="center"/>
      <protection/>
    </xf>
    <xf numFmtId="0" fontId="27" fillId="32" borderId="0" xfId="23" applyFont="1" applyFill="1" applyAlignment="1">
      <alignment horizontal="left" vertical="center" wrapText="1"/>
      <protection/>
    </xf>
    <xf numFmtId="0" fontId="0" fillId="3" borderId="1" xfId="0" applyFill="1" applyBorder="1" applyAlignment="1">
      <alignment horizontal="left" vertical="center" wrapText="1"/>
    </xf>
    <xf numFmtId="0" fontId="0" fillId="3" borderId="6" xfId="0" applyFill="1" applyBorder="1" applyAlignment="1">
      <alignment vertical="center" wrapText="1"/>
    </xf>
    <xf numFmtId="0" fontId="0" fillId="3" borderId="13" xfId="0" applyFill="1" applyBorder="1" applyAlignment="1">
      <alignment vertical="center" wrapText="1"/>
    </xf>
    <xf numFmtId="0" fontId="21" fillId="3" borderId="1" xfId="0" applyFont="1" applyFill="1" applyBorder="1" applyAlignment="1">
      <alignment horizontal="center" vertical="center" wrapText="1"/>
    </xf>
    <xf numFmtId="0" fontId="21" fillId="0" borderId="12" xfId="0" applyFont="1" applyBorder="1" applyAlignment="1">
      <alignment horizontal="center"/>
    </xf>
    <xf numFmtId="0" fontId="21" fillId="0" borderId="0" xfId="0" applyFont="1" applyAlignment="1">
      <alignment horizontal="center" vertical="center" wrapText="1"/>
    </xf>
    <xf numFmtId="0" fontId="21" fillId="0" borderId="16" xfId="0" applyFont="1" applyBorder="1" applyAlignment="1">
      <alignment horizontal="center"/>
    </xf>
    <xf numFmtId="0" fontId="21" fillId="0" borderId="51" xfId="0" applyFont="1" applyBorder="1" applyAlignment="1">
      <alignment horizontal="center"/>
    </xf>
    <xf numFmtId="0" fontId="21" fillId="0" borderId="25" xfId="0" applyFont="1" applyBorder="1" applyAlignment="1">
      <alignment horizontal="center"/>
    </xf>
    <xf numFmtId="0" fontId="33" fillId="3" borderId="16" xfId="0" applyFont="1" applyFill="1" applyBorder="1" applyAlignment="1">
      <alignment horizontal="center" vertical="center" wrapText="1"/>
    </xf>
    <xf numFmtId="0" fontId="33" fillId="3" borderId="51" xfId="0" applyFont="1" applyFill="1" applyBorder="1" applyAlignment="1">
      <alignment horizontal="center" vertical="center" wrapText="1"/>
    </xf>
    <xf numFmtId="0" fontId="33" fillId="3" borderId="25" xfId="0" applyFont="1" applyFill="1" applyBorder="1" applyAlignment="1">
      <alignment horizontal="center" vertical="center" wrapText="1"/>
    </xf>
    <xf numFmtId="0" fontId="65" fillId="31" borderId="0" xfId="0" applyFont="1" applyFill="1" applyAlignment="1">
      <alignment horizontal="left"/>
    </xf>
    <xf numFmtId="0" fontId="15" fillId="3" borderId="1" xfId="23" applyFont="1" applyFill="1" applyBorder="1" applyAlignment="1">
      <alignment horizontal="left"/>
      <protection/>
    </xf>
    <xf numFmtId="0" fontId="15" fillId="3" borderId="11" xfId="23" applyFont="1" applyFill="1" applyBorder="1" applyAlignment="1">
      <alignment horizontal="left"/>
      <protection/>
    </xf>
    <xf numFmtId="0" fontId="20" fillId="3" borderId="1" xfId="23" applyFont="1" applyFill="1" applyBorder="1" applyAlignment="1" quotePrefix="1">
      <alignment horizontal="left"/>
      <protection/>
    </xf>
    <xf numFmtId="0" fontId="20" fillId="3" borderId="11" xfId="23" applyFont="1" applyFill="1" applyBorder="1" applyAlignment="1" quotePrefix="1">
      <alignment horizontal="left"/>
      <protection/>
    </xf>
    <xf numFmtId="0" fontId="20" fillId="3" borderId="1" xfId="23" applyFont="1" applyFill="1" applyBorder="1" applyAlignment="1">
      <alignment horizontal="left" vertical="center" wrapText="1"/>
      <protection/>
    </xf>
    <xf numFmtId="0" fontId="20" fillId="3" borderId="11" xfId="23" applyFont="1" applyFill="1" applyBorder="1" applyAlignment="1">
      <alignment horizontal="left" vertical="center" wrapText="1"/>
      <protection/>
    </xf>
    <xf numFmtId="0" fontId="21" fillId="3" borderId="12" xfId="0" applyFont="1" applyFill="1" applyBorder="1" applyAlignment="1">
      <alignment horizontal="center"/>
    </xf>
    <xf numFmtId="0" fontId="0" fillId="3" borderId="30" xfId="0" applyFill="1" applyBorder="1" applyAlignment="1">
      <alignment horizontal="center"/>
    </xf>
    <xf numFmtId="0" fontId="0" fillId="3" borderId="10" xfId="0" applyFill="1" applyBorder="1" applyAlignment="1">
      <alignment horizontal="center"/>
    </xf>
    <xf numFmtId="10" fontId="0" fillId="3" borderId="1" xfId="27" applyNumberFormat="1" applyFont="1" applyFill="1" applyBorder="1" applyAlignment="1">
      <alignment horizontal="center"/>
    </xf>
    <xf numFmtId="0" fontId="33" fillId="3" borderId="30" xfId="23" applyFont="1" applyFill="1" applyBorder="1" applyAlignment="1">
      <alignment horizontal="center" vertical="center" wrapText="1"/>
      <protection/>
    </xf>
    <xf numFmtId="0" fontId="33" fillId="3" borderId="14" xfId="23" applyFont="1" applyFill="1" applyBorder="1" applyAlignment="1">
      <alignment horizontal="center" vertical="center" wrapText="1"/>
      <protection/>
    </xf>
    <xf numFmtId="0" fontId="33" fillId="3" borderId="10" xfId="23" applyFont="1" applyFill="1" applyBorder="1" applyAlignment="1">
      <alignment horizontal="center" vertical="center" wrapText="1"/>
      <protection/>
    </xf>
    <xf numFmtId="0" fontId="21" fillId="0" borderId="30" xfId="0" applyFont="1" applyBorder="1" applyAlignment="1">
      <alignment horizontal="center" wrapText="1"/>
    </xf>
    <xf numFmtId="0" fontId="21" fillId="0" borderId="14" xfId="0" applyFont="1" applyBorder="1" applyAlignment="1">
      <alignment horizontal="center" wrapText="1"/>
    </xf>
    <xf numFmtId="0" fontId="21" fillId="0" borderId="10" xfId="0" applyFont="1" applyBorder="1" applyAlignment="1">
      <alignment horizontal="center" wrapText="1"/>
    </xf>
    <xf numFmtId="0" fontId="12" fillId="3" borderId="16" xfId="0" applyFont="1" applyFill="1" applyBorder="1" applyAlignment="1">
      <alignment horizontal="center" vertical="center" wrapText="1"/>
    </xf>
    <xf numFmtId="0" fontId="12" fillId="3" borderId="51"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0" fillId="0" borderId="16" xfId="0" applyBorder="1" applyAlignment="1">
      <alignment horizontal="center"/>
    </xf>
    <xf numFmtId="0" fontId="0" fillId="0" borderId="51" xfId="0" applyBorder="1" applyAlignment="1">
      <alignment horizontal="center"/>
    </xf>
    <xf numFmtId="0" fontId="0" fillId="0" borderId="25" xfId="0" applyBorder="1" applyAlignment="1">
      <alignment horizontal="center"/>
    </xf>
    <xf numFmtId="0" fontId="34" fillId="33" borderId="30" xfId="23" applyFont="1" applyFill="1" applyBorder="1" applyAlignment="1">
      <alignment horizontal="center" vertical="center" wrapText="1"/>
      <protection/>
    </xf>
    <xf numFmtId="0" fontId="34" fillId="33" borderId="14" xfId="23" applyFont="1" applyFill="1" applyBorder="1" applyAlignment="1">
      <alignment horizontal="center" vertical="center" wrapText="1"/>
      <protection/>
    </xf>
    <xf numFmtId="0" fontId="34" fillId="33" borderId="10" xfId="23" applyFont="1" applyFill="1" applyBorder="1" applyAlignment="1">
      <alignment horizontal="center" vertical="center" wrapText="1"/>
      <protection/>
    </xf>
    <xf numFmtId="0" fontId="27" fillId="3" borderId="1" xfId="23" applyFont="1" applyFill="1" applyBorder="1" applyAlignment="1">
      <alignment horizontal="center" vertical="center" wrapText="1"/>
      <protection/>
    </xf>
    <xf numFmtId="0" fontId="21" fillId="3" borderId="30"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0" fillId="0" borderId="1" xfId="0" applyBorder="1" applyAlignment="1">
      <alignment horizontal="center"/>
    </xf>
    <xf numFmtId="0" fontId="42" fillId="3" borderId="16" xfId="23" applyFont="1" applyFill="1" applyBorder="1" applyAlignment="1">
      <alignment horizontal="center" vertical="center" wrapText="1"/>
      <protection/>
    </xf>
    <xf numFmtId="0" fontId="42" fillId="3" borderId="51" xfId="23" applyFont="1" applyFill="1" applyBorder="1" applyAlignment="1">
      <alignment horizontal="center" vertical="center" wrapText="1"/>
      <protection/>
    </xf>
    <xf numFmtId="0" fontId="42" fillId="3" borderId="25" xfId="23" applyFont="1" applyFill="1" applyBorder="1" applyAlignment="1">
      <alignment horizontal="center" vertical="center" wrapText="1"/>
      <protection/>
    </xf>
    <xf numFmtId="0" fontId="43" fillId="3" borderId="16" xfId="0" applyFont="1" applyFill="1" applyBorder="1" applyAlignment="1">
      <alignment horizontal="center" vertical="center" wrapText="1"/>
    </xf>
    <xf numFmtId="0" fontId="43" fillId="3" borderId="51" xfId="0" applyFont="1" applyFill="1" applyBorder="1" applyAlignment="1">
      <alignment horizontal="center" vertical="center" wrapText="1"/>
    </xf>
    <xf numFmtId="0" fontId="43" fillId="3" borderId="25" xfId="0" applyFont="1" applyFill="1" applyBorder="1" applyAlignment="1">
      <alignment horizontal="center" vertical="center" wrapText="1"/>
    </xf>
    <xf numFmtId="0" fontId="27" fillId="3" borderId="12" xfId="23" applyFont="1" applyFill="1" applyBorder="1" applyAlignment="1">
      <alignment horizontal="center" vertical="center" wrapText="1"/>
      <protection/>
    </xf>
    <xf numFmtId="0" fontId="34" fillId="3" borderId="16" xfId="0" applyFont="1" applyFill="1" applyBorder="1" applyAlignment="1">
      <alignment horizontal="center"/>
    </xf>
    <xf numFmtId="0" fontId="34" fillId="3" borderId="51" xfId="0" applyFont="1" applyFill="1" applyBorder="1" applyAlignment="1">
      <alignment horizontal="center"/>
    </xf>
    <xf numFmtId="0" fontId="34" fillId="3" borderId="25" xfId="0" applyFont="1" applyFill="1" applyBorder="1" applyAlignment="1">
      <alignment horizontal="center"/>
    </xf>
    <xf numFmtId="0" fontId="34" fillId="3" borderId="12" xfId="0" applyFont="1" applyFill="1" applyBorder="1" applyAlignment="1">
      <alignment horizontal="center"/>
    </xf>
    <xf numFmtId="0" fontId="42" fillId="3" borderId="22" xfId="0" applyFont="1" applyFill="1" applyBorder="1" applyAlignment="1">
      <alignment horizontal="center" vertical="center"/>
    </xf>
    <xf numFmtId="0" fontId="42" fillId="3" borderId="52" xfId="0" applyFont="1" applyFill="1" applyBorder="1" applyAlignment="1">
      <alignment horizontal="center" vertical="center"/>
    </xf>
    <xf numFmtId="0" fontId="42" fillId="3" borderId="53" xfId="0" applyFont="1" applyFill="1" applyBorder="1" applyAlignment="1">
      <alignment horizontal="center" vertical="center"/>
    </xf>
    <xf numFmtId="0" fontId="0" fillId="3" borderId="6" xfId="0" applyFill="1" applyBorder="1" applyAlignment="1">
      <alignment horizontal="left" vertical="center" wrapText="1"/>
    </xf>
    <xf numFmtId="0" fontId="0" fillId="3" borderId="13" xfId="0" applyFill="1" applyBorder="1" applyAlignment="1">
      <alignment horizontal="left" vertical="center" wrapText="1"/>
    </xf>
    <xf numFmtId="0" fontId="27" fillId="3" borderId="16" xfId="0" applyFont="1" applyFill="1" applyBorder="1" applyAlignment="1">
      <alignment horizontal="center" vertical="center" wrapText="1"/>
    </xf>
    <xf numFmtId="0" fontId="27" fillId="3" borderId="51" xfId="0" applyFont="1" applyFill="1" applyBorder="1" applyAlignment="1">
      <alignment horizontal="center" vertical="center" wrapText="1"/>
    </xf>
    <xf numFmtId="0" fontId="27" fillId="3" borderId="25" xfId="0" applyFont="1" applyFill="1" applyBorder="1" applyAlignment="1">
      <alignment horizontal="center" vertical="center" wrapText="1"/>
    </xf>
    <xf numFmtId="49" fontId="27" fillId="3" borderId="12" xfId="0" applyNumberFormat="1" applyFont="1" applyFill="1" applyBorder="1" applyAlignment="1">
      <alignment horizontal="center"/>
    </xf>
    <xf numFmtId="0" fontId="27" fillId="3" borderId="30" xfId="23" applyFont="1" applyFill="1" applyBorder="1" applyAlignment="1">
      <alignment horizontal="center" vertical="center" wrapText="1"/>
      <protection/>
    </xf>
    <xf numFmtId="0" fontId="27" fillId="3" borderId="14" xfId="23" applyFont="1" applyFill="1" applyBorder="1" applyAlignment="1">
      <alignment horizontal="center" vertical="center" wrapText="1"/>
      <protection/>
    </xf>
    <xf numFmtId="0" fontId="27" fillId="3" borderId="10" xfId="23" applyFont="1" applyFill="1" applyBorder="1" applyAlignment="1">
      <alignment horizontal="center" vertical="center" wrapText="1"/>
      <protection/>
    </xf>
    <xf numFmtId="0" fontId="27" fillId="3" borderId="33" xfId="0" applyFont="1" applyFill="1" applyBorder="1" applyAlignment="1">
      <alignment horizontal="center" vertical="center" wrapText="1"/>
    </xf>
    <xf numFmtId="0" fontId="27" fillId="3" borderId="13" xfId="0" applyFont="1" applyFill="1" applyBorder="1" applyAlignment="1">
      <alignment horizontal="center" vertical="center" wrapText="1"/>
    </xf>
    <xf numFmtId="0" fontId="27" fillId="3" borderId="32" xfId="0" applyFont="1" applyFill="1" applyBorder="1" applyAlignment="1">
      <alignment horizontal="center" vertical="center" wrapText="1"/>
    </xf>
    <xf numFmtId="0" fontId="27" fillId="3" borderId="54" xfId="0" applyFont="1" applyFill="1" applyBorder="1" applyAlignment="1">
      <alignment horizontal="center" vertical="center" wrapText="1"/>
    </xf>
    <xf numFmtId="0" fontId="27" fillId="3" borderId="31" xfId="0" applyFont="1" applyFill="1" applyBorder="1" applyAlignment="1">
      <alignment horizontal="center" vertical="center"/>
    </xf>
    <xf numFmtId="0" fontId="27" fillId="3" borderId="39" xfId="0" applyFont="1" applyFill="1" applyBorder="1" applyAlignment="1">
      <alignment horizontal="center" vertical="center"/>
    </xf>
    <xf numFmtId="0" fontId="27" fillId="3" borderId="35" xfId="0" applyFont="1" applyFill="1" applyBorder="1" applyAlignment="1">
      <alignment horizontal="center" vertical="center"/>
    </xf>
    <xf numFmtId="0" fontId="27" fillId="3" borderId="1" xfId="24" applyFont="1" applyFill="1" applyBorder="1" applyAlignment="1">
      <alignment horizontal="center" vertical="center"/>
      <protection/>
    </xf>
    <xf numFmtId="0" fontId="27" fillId="3" borderId="1" xfId="24" applyFont="1" applyFill="1" applyBorder="1" applyAlignment="1">
      <alignment horizontal="center" vertical="center" wrapText="1"/>
      <protection/>
    </xf>
    <xf numFmtId="0" fontId="24" fillId="31" borderId="0" xfId="0" applyFont="1" applyFill="1" applyAlignment="1">
      <alignment horizontal="left"/>
    </xf>
    <xf numFmtId="0" fontId="39" fillId="0" borderId="30" xfId="22" applyFont="1" applyFill="1" applyBorder="1" applyAlignment="1" applyProtection="1">
      <alignment horizontal="left"/>
      <protection/>
    </xf>
    <xf numFmtId="0" fontId="15" fillId="0" borderId="14" xfId="23" applyFont="1" applyBorder="1" applyAlignment="1">
      <alignment horizontal="left"/>
      <protection/>
    </xf>
    <xf numFmtId="0" fontId="15" fillId="0" borderId="47" xfId="23" applyFont="1" applyBorder="1" applyAlignment="1">
      <alignment horizontal="left"/>
      <protection/>
    </xf>
    <xf numFmtId="0" fontId="15" fillId="0" borderId="4" xfId="23" applyFont="1" applyBorder="1" applyAlignment="1">
      <alignment vertical="center"/>
      <protection/>
    </xf>
    <xf numFmtId="0" fontId="15" fillId="0" borderId="35" xfId="23" applyFont="1" applyBorder="1" applyAlignment="1">
      <alignment vertical="center"/>
      <protection/>
    </xf>
    <xf numFmtId="0" fontId="15" fillId="0" borderId="43" xfId="23" applyFont="1" applyBorder="1" applyAlignment="1">
      <alignment horizontal="left" vertical="top" wrapText="1"/>
      <protection/>
    </xf>
    <xf numFmtId="0" fontId="15" fillId="0" borderId="3" xfId="23" applyFont="1" applyBorder="1" applyAlignment="1">
      <alignment horizontal="left" vertical="top" wrapText="1"/>
      <protection/>
    </xf>
    <xf numFmtId="0" fontId="15" fillId="0" borderId="55" xfId="23" applyFont="1" applyBorder="1" applyAlignment="1">
      <alignment horizontal="left" vertical="top" wrapText="1"/>
      <protection/>
    </xf>
    <xf numFmtId="0" fontId="15" fillId="0" borderId="41" xfId="23" applyFont="1" applyBorder="1" applyAlignment="1">
      <alignment horizontal="left" vertical="top" wrapText="1"/>
      <protection/>
    </xf>
    <xf numFmtId="0" fontId="15" fillId="0" borderId="28" xfId="23" applyFont="1" applyBorder="1" applyAlignment="1">
      <alignment horizontal="left" vertical="top" wrapText="1"/>
      <protection/>
    </xf>
    <xf numFmtId="0" fontId="15" fillId="0" borderId="29" xfId="23" applyFont="1" applyBorder="1" applyAlignment="1">
      <alignment horizontal="left" vertical="top" wrapText="1"/>
      <protection/>
    </xf>
    <xf numFmtId="0" fontId="34" fillId="0" borderId="17" xfId="23" applyFont="1" applyBorder="1" applyAlignment="1">
      <alignment horizontal="center"/>
      <protection/>
    </xf>
    <xf numFmtId="0" fontId="34" fillId="0" borderId="18" xfId="23" applyFont="1" applyBorder="1" applyAlignment="1">
      <alignment horizontal="center"/>
      <protection/>
    </xf>
    <xf numFmtId="0" fontId="34" fillId="0" borderId="19" xfId="23" applyFont="1" applyBorder="1" applyAlignment="1">
      <alignment horizontal="center"/>
      <protection/>
    </xf>
    <xf numFmtId="0" fontId="20" fillId="0" borderId="1" xfId="23" applyFont="1" applyBorder="1" applyAlignment="1">
      <alignment horizontal="left"/>
      <protection/>
    </xf>
    <xf numFmtId="0" fontId="20" fillId="0" borderId="11" xfId="23" applyFont="1" applyBorder="1" applyAlignment="1">
      <alignment horizontal="left"/>
      <protection/>
    </xf>
    <xf numFmtId="0" fontId="20" fillId="0" borderId="30" xfId="23" applyFont="1" applyBorder="1" applyAlignment="1">
      <alignment horizontal="left" vertical="center" wrapText="1"/>
      <protection/>
    </xf>
    <xf numFmtId="0" fontId="20" fillId="0" borderId="14" xfId="23" applyFont="1" applyBorder="1" applyAlignment="1">
      <alignment horizontal="left" vertical="center" wrapText="1"/>
      <protection/>
    </xf>
    <xf numFmtId="0" fontId="20" fillId="0" borderId="47" xfId="23" applyFont="1" applyBorder="1" applyAlignment="1">
      <alignment horizontal="left" vertical="center" wrapText="1"/>
      <protection/>
    </xf>
    <xf numFmtId="0" fontId="15" fillId="3" borderId="0" xfId="0" applyFont="1" applyFill="1" applyAlignment="1">
      <alignment horizontal="center"/>
    </xf>
    <xf numFmtId="0" fontId="15" fillId="0" borderId="1" xfId="23" applyFont="1" applyBorder="1" applyAlignment="1">
      <alignment horizontal="left"/>
      <protection/>
    </xf>
    <xf numFmtId="0" fontId="15" fillId="0" borderId="11" xfId="23" applyFont="1" applyBorder="1" applyAlignment="1">
      <alignment horizontal="left"/>
      <protection/>
    </xf>
    <xf numFmtId="0" fontId="30" fillId="31" borderId="0" xfId="0" applyFont="1" applyFill="1" applyAlignment="1">
      <alignment horizontal="left" wrapText="1"/>
    </xf>
    <xf numFmtId="0" fontId="30" fillId="31" borderId="0" xfId="0" applyFont="1" applyFill="1" applyAlignment="1">
      <alignment horizontal="center" wrapText="1"/>
    </xf>
    <xf numFmtId="0" fontId="24" fillId="31" borderId="0" xfId="0" applyFont="1" applyFill="1" applyAlignment="1">
      <alignment horizontal="left" wrapText="1"/>
    </xf>
    <xf numFmtId="0" fontId="27" fillId="4" borderId="30" xfId="0" applyFont="1" applyFill="1" applyBorder="1" applyAlignment="1">
      <alignment horizontal="center" vertical="center" wrapText="1"/>
    </xf>
    <xf numFmtId="0" fontId="27" fillId="4" borderId="14" xfId="0" applyFont="1" applyFill="1" applyBorder="1" applyAlignment="1">
      <alignment horizontal="center" vertical="center" wrapText="1"/>
    </xf>
    <xf numFmtId="0" fontId="27" fillId="4" borderId="10" xfId="0" applyFont="1" applyFill="1" applyBorder="1" applyAlignment="1">
      <alignment horizontal="center" vertical="center" wrapText="1"/>
    </xf>
    <xf numFmtId="0" fontId="15" fillId="3" borderId="30" xfId="0" applyFont="1" applyFill="1" applyBorder="1" applyAlignment="1">
      <alignment horizontal="left"/>
    </xf>
    <xf numFmtId="0" fontId="15" fillId="3" borderId="14" xfId="0" applyFont="1" applyFill="1" applyBorder="1" applyAlignment="1">
      <alignment horizontal="left"/>
    </xf>
    <xf numFmtId="0" fontId="15" fillId="3" borderId="10" xfId="0" applyFont="1" applyFill="1" applyBorder="1" applyAlignment="1">
      <alignment horizontal="left"/>
    </xf>
    <xf numFmtId="0" fontId="0" fillId="3" borderId="1" xfId="0" applyFill="1" applyBorder="1" applyAlignment="1">
      <alignment horizontal="left"/>
    </xf>
    <xf numFmtId="0" fontId="15" fillId="3" borderId="1" xfId="0" applyFont="1" applyFill="1" applyBorder="1" applyAlignment="1">
      <alignment horizontal="left"/>
    </xf>
    <xf numFmtId="0" fontId="20" fillId="3" borderId="1" xfId="0" applyFont="1" applyFill="1" applyBorder="1" applyAlignment="1">
      <alignment horizontal="left"/>
    </xf>
    <xf numFmtId="0" fontId="21" fillId="28" borderId="56" xfId="0" applyFont="1" applyFill="1" applyBorder="1" applyAlignment="1">
      <alignment horizontal="center" vertical="center" wrapText="1"/>
    </xf>
    <xf numFmtId="0" fontId="21" fillId="28" borderId="57" xfId="0" applyFont="1" applyFill="1" applyBorder="1" applyAlignment="1">
      <alignment horizontal="center" vertical="center" wrapText="1"/>
    </xf>
    <xf numFmtId="10" fontId="0" fillId="0" borderId="58" xfId="0" applyNumberFormat="1" applyBorder="1" applyAlignment="1">
      <alignment horizontal="center" vertical="center" wrapText="1"/>
    </xf>
    <xf numFmtId="10" fontId="0" fillId="0" borderId="59" xfId="0" applyNumberFormat="1" applyBorder="1" applyAlignment="1">
      <alignment horizontal="center" vertical="center" wrapText="1"/>
    </xf>
    <xf numFmtId="10" fontId="0" fillId="0" borderId="60" xfId="0" applyNumberFormat="1" applyBorder="1" applyAlignment="1">
      <alignment horizontal="center" vertical="center" wrapText="1"/>
    </xf>
    <xf numFmtId="10" fontId="0" fillId="0" borderId="61" xfId="0" applyNumberFormat="1" applyBorder="1" applyAlignment="1">
      <alignment horizontal="center" vertical="center" wrapText="1"/>
    </xf>
    <xf numFmtId="10" fontId="0" fillId="0" borderId="62" xfId="0" applyNumberFormat="1" applyBorder="1" applyAlignment="1">
      <alignment horizontal="center" vertical="center" wrapText="1"/>
    </xf>
    <xf numFmtId="0" fontId="21" fillId="27" borderId="1" xfId="0" applyFont="1" applyFill="1" applyBorder="1" applyAlignment="1">
      <alignment horizontal="center" vertical="center" wrapText="1"/>
    </xf>
    <xf numFmtId="0" fontId="30" fillId="11" borderId="1" xfId="0" applyFont="1" applyFill="1" applyBorder="1" applyAlignment="1">
      <alignment horizontal="center" vertical="center"/>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13"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62" xfId="0" applyBorder="1" applyAlignment="1">
      <alignment horizontal="center" vertical="center" wrapText="1"/>
    </xf>
    <xf numFmtId="0" fontId="0" fillId="0" borderId="45" xfId="0" applyBorder="1" applyAlignment="1">
      <alignment horizontal="center" vertical="center" wrapText="1"/>
    </xf>
    <xf numFmtId="0" fontId="0" fillId="0" borderId="30" xfId="0" applyBorder="1" applyAlignment="1">
      <alignment horizontal="center" vertical="center" wrapText="1"/>
    </xf>
    <xf numFmtId="0" fontId="33" fillId="31" borderId="0" xfId="0" applyFont="1" applyFill="1" applyAlignment="1">
      <alignment horizontal="left" wrapText="1"/>
    </xf>
    <xf numFmtId="0" fontId="15" fillId="0" borderId="1" xfId="0" applyFont="1" applyBorder="1" applyAlignment="1">
      <alignment horizontal="left"/>
    </xf>
    <xf numFmtId="0" fontId="0" fillId="3" borderId="13" xfId="0" applyFill="1" applyBorder="1" applyAlignment="1">
      <alignment horizontal="center" vertical="center" wrapText="1"/>
    </xf>
    <xf numFmtId="0" fontId="0" fillId="3" borderId="1" xfId="0" applyFill="1" applyBorder="1" applyAlignment="1">
      <alignment horizontal="center" vertical="center" wrapText="1"/>
    </xf>
    <xf numFmtId="0" fontId="0" fillId="3" borderId="45" xfId="0" applyFill="1" applyBorder="1" applyAlignment="1">
      <alignment horizontal="center" vertical="center" wrapText="1"/>
    </xf>
    <xf numFmtId="0" fontId="0" fillId="3" borderId="30" xfId="0" applyFill="1" applyBorder="1" applyAlignment="1">
      <alignment horizontal="center" vertical="center" wrapText="1"/>
    </xf>
    <xf numFmtId="0" fontId="20" fillId="3" borderId="30" xfId="0" applyFont="1" applyFill="1" applyBorder="1" applyAlignment="1">
      <alignment horizontal="left"/>
    </xf>
    <xf numFmtId="0" fontId="20" fillId="3" borderId="10" xfId="0" applyFont="1" applyFill="1" applyBorder="1" applyAlignment="1">
      <alignment horizontal="left"/>
    </xf>
    <xf numFmtId="0" fontId="14" fillId="31" borderId="0" xfId="0" applyFont="1" applyFill="1" applyAlignment="1">
      <alignment horizontal="left" wrapText="1"/>
    </xf>
    <xf numFmtId="0" fontId="6" fillId="0" borderId="1" xfId="0" applyFont="1" applyBorder="1" applyAlignment="1">
      <alignment horizontal="left"/>
    </xf>
    <xf numFmtId="0" fontId="6" fillId="0" borderId="30" xfId="0" applyFont="1" applyBorder="1" applyAlignment="1">
      <alignment horizontal="left"/>
    </xf>
    <xf numFmtId="0" fontId="6" fillId="0" borderId="10" xfId="0" applyFont="1" applyBorder="1" applyAlignment="1">
      <alignment horizontal="left"/>
    </xf>
    <xf numFmtId="0" fontId="33" fillId="27" borderId="1" xfId="0" applyFont="1" applyFill="1" applyBorder="1" applyAlignment="1">
      <alignment vertical="center" wrapText="1"/>
    </xf>
    <xf numFmtId="0" fontId="53" fillId="7" borderId="30" xfId="0" applyFont="1" applyFill="1" applyBorder="1" applyAlignment="1">
      <alignment horizontal="center" vertical="center" wrapText="1"/>
    </xf>
    <xf numFmtId="0" fontId="53" fillId="7" borderId="14" xfId="0" applyFont="1" applyFill="1" applyBorder="1" applyAlignment="1">
      <alignment horizontal="center" vertical="center" wrapText="1"/>
    </xf>
    <xf numFmtId="0" fontId="53" fillId="7" borderId="10" xfId="0" applyFont="1" applyFill="1" applyBorder="1" applyAlignment="1">
      <alignment horizontal="center" vertical="center" wrapText="1"/>
    </xf>
    <xf numFmtId="0" fontId="21" fillId="34" borderId="0" xfId="0" applyFont="1" applyFill="1" applyAlignment="1">
      <alignment horizontal="left"/>
    </xf>
    <xf numFmtId="0" fontId="21" fillId="0" borderId="30" xfId="0" applyFont="1" applyBorder="1" applyAlignment="1">
      <alignment horizontal="center"/>
    </xf>
    <xf numFmtId="0" fontId="21" fillId="0" borderId="14" xfId="0" applyFont="1" applyBorder="1" applyAlignment="1">
      <alignment horizontal="center"/>
    </xf>
    <xf numFmtId="0" fontId="21" fillId="0" borderId="10" xfId="0" applyFont="1" applyBorder="1" applyAlignment="1">
      <alignment horizontal="center"/>
    </xf>
    <xf numFmtId="0" fontId="12" fillId="0" borderId="17" xfId="0" applyFont="1" applyBorder="1" applyAlignment="1">
      <alignment horizontal="left" wrapText="1"/>
    </xf>
    <xf numFmtId="0" fontId="12" fillId="0" borderId="18" xfId="0" applyFont="1" applyBorder="1" applyAlignment="1">
      <alignment horizontal="left" wrapText="1"/>
    </xf>
    <xf numFmtId="0" fontId="12" fillId="0" borderId="7" xfId="0" applyFont="1" applyBorder="1" applyAlignment="1">
      <alignment horizontal="left" wrapText="1"/>
    </xf>
    <xf numFmtId="0" fontId="12" fillId="0" borderId="8" xfId="0" applyFont="1" applyBorder="1" applyAlignment="1">
      <alignment horizontal="left" wrapText="1"/>
    </xf>
    <xf numFmtId="0" fontId="0" fillId="0" borderId="0" xfId="0" applyAlignment="1">
      <alignment vertical="center" wrapText="1"/>
    </xf>
    <xf numFmtId="0" fontId="21" fillId="0" borderId="1" xfId="0" applyFont="1" applyBorder="1" applyAlignment="1">
      <alignment horizontal="center"/>
    </xf>
    <xf numFmtId="0" fontId="0" fillId="0" borderId="0" xfId="0" applyAlignment="1">
      <alignment horizontal="left" wrapText="1"/>
    </xf>
    <xf numFmtId="0" fontId="73" fillId="21" borderId="1" xfId="0" applyFont="1" applyFill="1" applyBorder="1" applyAlignment="1">
      <alignment horizontal="left" vertical="center"/>
    </xf>
    <xf numFmtId="0" fontId="73" fillId="21" borderId="11" xfId="0" applyFont="1" applyFill="1" applyBorder="1" applyAlignment="1">
      <alignment horizontal="left" vertical="center"/>
    </xf>
    <xf numFmtId="0" fontId="79" fillId="0" borderId="27" xfId="51" applyFont="1" applyBorder="1" applyAlignment="1">
      <alignment horizontal="left" vertical="center"/>
      <protection/>
    </xf>
    <xf numFmtId="0" fontId="79" fillId="0" borderId="28" xfId="51" applyFont="1" applyBorder="1" applyAlignment="1">
      <alignment horizontal="left" vertical="center"/>
      <protection/>
    </xf>
    <xf numFmtId="0" fontId="72" fillId="22" borderId="40" xfId="0" applyFont="1" applyFill="1" applyBorder="1" applyAlignment="1">
      <alignment horizontal="center" vertical="center"/>
    </xf>
    <xf numFmtId="0" fontId="72" fillId="22" borderId="24" xfId="0" applyFont="1" applyFill="1" applyBorder="1" applyAlignment="1">
      <alignment horizontal="center" vertical="center"/>
    </xf>
    <xf numFmtId="0" fontId="73" fillId="21" borderId="17" xfId="0" applyFont="1" applyFill="1" applyBorder="1" applyAlignment="1">
      <alignment horizontal="center" vertical="center" wrapText="1"/>
    </xf>
    <xf numFmtId="0" fontId="73" fillId="21" borderId="18" xfId="0" applyFont="1" applyFill="1" applyBorder="1" applyAlignment="1">
      <alignment horizontal="center" vertical="center" wrapText="1"/>
    </xf>
    <xf numFmtId="0" fontId="73" fillId="21" borderId="5" xfId="0" applyFont="1" applyFill="1" applyBorder="1" applyAlignment="1">
      <alignment horizontal="center" vertical="center" wrapText="1"/>
    </xf>
    <xf numFmtId="0" fontId="73" fillId="21" borderId="1" xfId="0" applyFont="1" applyFill="1" applyBorder="1" applyAlignment="1">
      <alignment horizontal="center" vertical="center" wrapText="1"/>
    </xf>
    <xf numFmtId="0" fontId="73" fillId="21" borderId="18" xfId="0" applyFont="1" applyFill="1" applyBorder="1" applyAlignment="1">
      <alignment horizontal="center" vertical="center"/>
    </xf>
    <xf numFmtId="0" fontId="73" fillId="21" borderId="1" xfId="0" applyFont="1" applyFill="1" applyBorder="1" applyAlignment="1">
      <alignment horizontal="center" vertical="center"/>
    </xf>
    <xf numFmtId="0" fontId="72" fillId="21" borderId="18" xfId="0" applyFont="1" applyFill="1" applyBorder="1" applyAlignment="1">
      <alignment horizontal="center" vertical="center" wrapText="1"/>
    </xf>
    <xf numFmtId="0" fontId="72" fillId="21" borderId="1" xfId="0" applyFont="1" applyFill="1" applyBorder="1" applyAlignment="1">
      <alignment horizontal="center" vertical="center" wrapText="1"/>
    </xf>
    <xf numFmtId="0" fontId="73" fillId="21" borderId="5" xfId="0" applyFont="1" applyFill="1" applyBorder="1" applyAlignment="1">
      <alignment horizontal="left" vertical="center"/>
    </xf>
    <xf numFmtId="0" fontId="18" fillId="0" borderId="1" xfId="0" applyFont="1" applyBorder="1" applyAlignment="1">
      <alignment horizontal="left" wrapText="1"/>
    </xf>
    <xf numFmtId="0" fontId="21" fillId="20" borderId="40" xfId="0" applyFont="1" applyFill="1" applyBorder="1" applyAlignment="1">
      <alignment horizontal="center" wrapText="1"/>
    </xf>
    <xf numFmtId="0" fontId="21" fillId="20" borderId="24" xfId="0" applyFont="1" applyFill="1" applyBorder="1" applyAlignment="1">
      <alignment horizontal="center" wrapText="1"/>
    </xf>
    <xf numFmtId="0" fontId="0" fillId="3" borderId="6" xfId="49" applyFill="1" applyBorder="1" applyAlignment="1">
      <alignment horizontal="left" vertical="center" wrapText="1"/>
      <protection/>
    </xf>
    <xf numFmtId="0" fontId="0" fillId="3" borderId="13" xfId="49" applyFill="1" applyBorder="1" applyAlignment="1">
      <alignment horizontal="left" vertical="center" wrapText="1"/>
      <protection/>
    </xf>
    <xf numFmtId="0" fontId="0" fillId="3" borderId="6" xfId="0" applyFill="1" applyBorder="1" applyAlignment="1">
      <alignment horizontal="center" vertical="center"/>
    </xf>
    <xf numFmtId="0" fontId="0" fillId="3" borderId="13" xfId="0" applyFill="1" applyBorder="1" applyAlignment="1">
      <alignment horizontal="center" vertical="center"/>
    </xf>
    <xf numFmtId="0" fontId="76" fillId="0" borderId="1" xfId="0" applyFont="1" applyBorder="1" applyAlignment="1">
      <alignment horizontal="left" vertical="center" wrapText="1"/>
    </xf>
    <xf numFmtId="0" fontId="18" fillId="3" borderId="1" xfId="45" applyFont="1" applyFill="1" applyBorder="1" applyAlignment="1">
      <alignment horizontal="center" vertical="center"/>
      <protection/>
    </xf>
    <xf numFmtId="0" fontId="0" fillId="3" borderId="1" xfId="45" applyFont="1" applyFill="1" applyBorder="1" applyAlignment="1">
      <alignment horizontal="center" vertical="center"/>
      <protection/>
    </xf>
    <xf numFmtId="0" fontId="0" fillId="0" borderId="1" xfId="0" applyBorder="1" applyAlignment="1">
      <alignment horizontal="left" vertical="center" wrapText="1"/>
    </xf>
    <xf numFmtId="0" fontId="0" fillId="0" borderId="6" xfId="0" applyBorder="1" applyAlignment="1">
      <alignment horizontal="left" vertical="center" wrapText="1"/>
    </xf>
    <xf numFmtId="0" fontId="49" fillId="18" borderId="51" xfId="0" applyFont="1" applyFill="1" applyBorder="1" applyAlignment="1">
      <alignment horizontal="center" vertical="center" wrapText="1"/>
    </xf>
    <xf numFmtId="0" fontId="49" fillId="18" borderId="25" xfId="0" applyFont="1" applyFill="1" applyBorder="1" applyAlignment="1">
      <alignment horizontal="center" vertical="center" wrapText="1"/>
    </xf>
    <xf numFmtId="0" fontId="0" fillId="0" borderId="63" xfId="0" applyBorder="1" applyAlignment="1">
      <alignment horizontal="center" vertical="center" wrapText="1"/>
    </xf>
    <xf numFmtId="0" fontId="21" fillId="20" borderId="40" xfId="0" applyFont="1" applyFill="1" applyBorder="1" applyAlignment="1">
      <alignment horizontal="center" vertical="center" wrapText="1"/>
    </xf>
    <xf numFmtId="0" fontId="21" fillId="20" borderId="24" xfId="0" applyFont="1" applyFill="1" applyBorder="1" applyAlignment="1">
      <alignment horizontal="center" vertical="center" wrapText="1"/>
    </xf>
    <xf numFmtId="0" fontId="0" fillId="0" borderId="8" xfId="0" applyBorder="1" applyAlignment="1">
      <alignment horizontal="left" vertical="center" wrapText="1"/>
    </xf>
    <xf numFmtId="0" fontId="0" fillId="0" borderId="39" xfId="0" applyBorder="1" applyAlignment="1">
      <alignment horizontal="center" vertical="center" wrapText="1"/>
    </xf>
    <xf numFmtId="0" fontId="0" fillId="0" borderId="35"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cellXfs>
  <cellStyles count="38">
    <cellStyle name="Normal" xfId="0"/>
    <cellStyle name="Percent" xfId="15"/>
    <cellStyle name="Currency" xfId="16"/>
    <cellStyle name="Currency [0]" xfId="17"/>
    <cellStyle name="Comma" xfId="18"/>
    <cellStyle name="Comma [0]" xfId="19"/>
    <cellStyle name="Millares" xfId="20"/>
    <cellStyle name="Normal 2" xfId="21"/>
    <cellStyle name="Hipervínculo" xfId="22"/>
    <cellStyle name="Normal 10 3" xfId="23"/>
    <cellStyle name="Normal 4" xfId="24"/>
    <cellStyle name="Normal 2 10 2" xfId="25"/>
    <cellStyle name="Normal 5 2" xfId="26"/>
    <cellStyle name="Porcentaje" xfId="27"/>
    <cellStyle name="Normal 2 2" xfId="28"/>
    <cellStyle name="Normal 3" xfId="29"/>
    <cellStyle name="Millares 2 2" xfId="30"/>
    <cellStyle name="Porcentaje 2 2" xfId="31"/>
    <cellStyle name="Normal 19" xfId="32"/>
    <cellStyle name="Millares 3" xfId="33"/>
    <cellStyle name="Normal 3 2" xfId="34"/>
    <cellStyle name="Millares 2" xfId="35"/>
    <cellStyle name="Porcentaje 2" xfId="36"/>
    <cellStyle name="Normal 3 2 2" xfId="37"/>
    <cellStyle name="Hipervínculo 2" xfId="38"/>
    <cellStyle name="Porcentaje 2 3" xfId="39"/>
    <cellStyle name="Millares 2 3" xfId="40"/>
    <cellStyle name="Normal 5" xfId="41"/>
    <cellStyle name="Normal 10 3 2" xfId="42"/>
    <cellStyle name="Normal GHG Numbers (0.00)" xfId="43"/>
    <cellStyle name="Normal GHG-Shade" xfId="44"/>
    <cellStyle name="Normal 6" xfId="45"/>
    <cellStyle name="Porcentaje 2 4" xfId="46"/>
    <cellStyle name="Hipervínculo 6" xfId="47"/>
    <cellStyle name="Millares 19" xfId="48"/>
    <cellStyle name="Normal 57" xfId="49"/>
    <cellStyle name="Normal 2 11" xfId="50"/>
    <cellStyle name="Normal 62" xfId="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microsoft.com/office/2017/10/relationships/person" Target="persons/person.xml" /><Relationship Id="rId18" Type="http://schemas.openxmlformats.org/officeDocument/2006/relationships/customXml" Target="../customXml/item1.xml" /><Relationship Id="rId19" Type="http://schemas.openxmlformats.org/officeDocument/2006/relationships/customXml" Target="../customXml/item2.xml" /><Relationship Id="rId20" Type="http://schemas.openxmlformats.org/officeDocument/2006/relationships/customXml" Target="../customXml/item3.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chemeClr val="accent5"/>
              </a:solidFill>
              <a:ln w="19050">
                <a:solidFill>
                  <a:schemeClr val="bg1"/>
                </a:solidFill>
              </a:ln>
            </c:spPr>
          </c:dPt>
          <c:dPt>
            <c:idx val="5"/>
            <c:spPr>
              <a:solidFill>
                <a:schemeClr val="accent6"/>
              </a:solidFill>
              <a:ln w="19050">
                <a:solidFill>
                  <a:schemeClr val="bg1"/>
                </a:solidFill>
              </a:ln>
            </c:spPr>
          </c:dPt>
          <c:dPt>
            <c:idx val="6"/>
            <c:spPr>
              <a:solidFill>
                <a:schemeClr val="accent1">
                  <a:lumMod val="60000"/>
                </a:schemeClr>
              </a:solidFill>
              <a:ln w="19050">
                <a:solidFill>
                  <a:schemeClr val="bg1"/>
                </a:solidFill>
              </a:ln>
            </c:spPr>
          </c:dPt>
          <c:dPt>
            <c:idx val="7"/>
            <c:spPr>
              <a:solidFill>
                <a:schemeClr val="accent2">
                  <a:lumMod val="60000"/>
                </a:schemeClr>
              </a:solidFill>
              <a:ln w="19050">
                <a:solidFill>
                  <a:schemeClr val="bg1"/>
                </a:solidFill>
              </a:ln>
            </c:spPr>
          </c:dPt>
          <c:dLbls>
            <c:dLbl>
              <c:idx val="1"/>
              <c:layout>
                <c:manualLayout>
                  <c:x val="0.13825"/>
                  <c:y val="0.008"/>
                </c:manualLayout>
              </c:layout>
              <c:dLblPos val="bestFit"/>
              <c:showLegendKey val="0"/>
              <c:showVal val="0"/>
              <c:showBubbleSize val="0"/>
              <c:showCatName val="1"/>
              <c:showSerName val="0"/>
              <c:showPercent val="1"/>
            </c:dLbl>
            <c:dLbl>
              <c:idx val="2"/>
              <c:layout>
                <c:manualLayout>
                  <c:x val="0.041"/>
                  <c:y val="-0.052"/>
                </c:manualLayout>
              </c:layout>
              <c:dLblPos val="bestFit"/>
              <c:showLegendKey val="0"/>
              <c:showVal val="0"/>
              <c:showBubbleSize val="0"/>
              <c:showCatName val="1"/>
              <c:showSerName val="0"/>
              <c:showPercent val="1"/>
            </c:dLbl>
            <c:dLbl>
              <c:idx val="3"/>
              <c:layout>
                <c:manualLayout>
                  <c:x val="0.14025"/>
                  <c:y val="0.08175"/>
                </c:manualLayout>
              </c:layout>
              <c:dLblPos val="bestFit"/>
              <c:showLegendKey val="0"/>
              <c:showVal val="0"/>
              <c:showBubbleSize val="0"/>
              <c:showCatName val="1"/>
              <c:showSerName val="0"/>
              <c:showPercent val="1"/>
            </c:dLbl>
            <c:dLbl>
              <c:idx val="4"/>
              <c:layout>
                <c:manualLayout>
                  <c:x val="0.085"/>
                  <c:y val="0.07625"/>
                </c:manualLayout>
              </c:layout>
              <c:dLblPos val="bestFit"/>
              <c:showLegendKey val="0"/>
              <c:showVal val="0"/>
              <c:showBubbleSize val="0"/>
              <c:showCatName val="1"/>
              <c:showSerName val="0"/>
              <c:showPercent val="1"/>
            </c:dLbl>
            <c:numFmt formatCode="General" sourceLinked="1"/>
            <c:spPr>
              <a:solidFill>
                <a:srgbClr val="FFFFFF"/>
              </a:solidFill>
              <a:ln>
                <a:solidFill>
                  <a:srgbClr val="000000">
                    <a:lumMod val="25000"/>
                    <a:lumOff val="75000"/>
                  </a:srgbClr>
                </a:solidFill>
              </a:ln>
            </c:spPr>
            <c:txPr>
              <a:bodyPr vert="horz" rot="0" anchor="ctr">
                <a:spAutoFit/>
              </a:bodyPr>
              <a:lstStyle/>
              <a:p>
                <a:pPr algn="ctr">
                  <a:defRPr lang="en-US" cap="none" sz="1050" b="0" i="0" u="none" baseline="0">
                    <a:solidFill>
                      <a:schemeClr val="tx1">
                        <a:lumMod val="65000"/>
                        <a:lumOff val="35000"/>
                      </a:schemeClr>
                    </a:solidFill>
                    <a:latin typeface="+mn-lt"/>
                    <a:ea typeface="Calibri"/>
                    <a:cs typeface="Calibri"/>
                  </a:defRPr>
                </a:pPr>
              </a:p>
            </c:txPr>
            <c:dLblPos val="outEnd"/>
            <c:showLegendKey val="0"/>
            <c:showVal val="0"/>
            <c:showBubbleSize val="0"/>
            <c:showCatName val="1"/>
            <c:showSerName val="0"/>
            <c:showLeaderLines val="0"/>
            <c:showPercent val="1"/>
          </c:dLbls>
          <c:cat>
            <c:strRef>
              <c:f>'[1]Calculo'!$T$213:$T$220</c:f>
              <c:strCache>
                <c:ptCount val="8"/>
                <c:pt idx="0">
                  <c:v>Filtro biológico</c:v>
                </c:pt>
                <c:pt idx="1">
                  <c:v>Tanque séptico</c:v>
                </c:pt>
                <c:pt idx="2">
                  <c:v>Otros</c:v>
                </c:pt>
                <c:pt idx="3">
                  <c:v>Tanque Imhoff</c:v>
                </c:pt>
                <c:pt idx="4">
                  <c:v>Lagunas aireadas</c:v>
                </c:pt>
                <c:pt idx="5">
                  <c:v>Pretratamiento avanzado</c:v>
                </c:pt>
                <c:pt idx="6">
                  <c:v>Lodos activados</c:v>
                </c:pt>
                <c:pt idx="7">
                  <c:v>Lagunas facultativas</c:v>
                </c:pt>
              </c:strCache>
            </c:strRef>
          </c:cat>
          <c:val>
            <c:numRef>
              <c:f>'[1]Calculo'!$U$213:$U$220</c:f>
              <c:numCache>
                <c:formatCode>General</c:formatCode>
                <c:ptCount val="8"/>
                <c:pt idx="0">
                  <c:v>0.09077853591836499</c:v>
                </c:pt>
                <c:pt idx="1">
                  <c:v>8.031906588283826E-05</c:v>
                </c:pt>
                <c:pt idx="2">
                  <c:v>0.00018634023284818478</c:v>
                </c:pt>
                <c:pt idx="3">
                  <c:v>0.0017230046013186466</c:v>
                </c:pt>
                <c:pt idx="4">
                  <c:v>0.07839140830165015</c:v>
                </c:pt>
                <c:pt idx="5">
                  <c:v>0.5446275219383497</c:v>
                </c:pt>
                <c:pt idx="6">
                  <c:v>0.0452263808935721</c:v>
                </c:pt>
                <c:pt idx="7">
                  <c:v>0.2389864890480135</c:v>
                </c:pt>
              </c:numCache>
            </c:numRef>
          </c:val>
        </c:ser>
      </c:pieChart>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1050" u="none" baseline="0">
          <a:latin typeface="Calibri"/>
          <a:ea typeface="Calibri"/>
          <a:cs typeface="Calibri"/>
        </a:defRPr>
      </a:pPr>
    </a:p>
  </c:tx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1"/>
    <c:plotArea>
      <c:layout/>
      <c:barChart>
        <c:barDir val="col"/>
        <c:grouping val="stacked"/>
        <c:varyColors val="0"/>
        <c:ser>
          <c:idx val="0"/>
          <c:order val="0"/>
          <c:tx>
            <c:strRef>
              <c:f>'Serie Temporal'!$H$38</c:f>
              <c:strCache>
                <c:ptCount val="1"/>
                <c:pt idx="0">
                  <c:v>CH4 urbano</c:v>
                </c:pt>
              </c:strCache>
            </c:strRef>
          </c:tx>
          <c:spPr>
            <a:solidFill>
              <a:schemeClr val="accent1">
                <a:shade val="6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'Serie Temporal'!$B$39:$B$64</c:f>
              <c:numCache/>
            </c:numRef>
          </c:cat>
          <c:val>
            <c:numRef>
              <c:f>'Serie Temporal'!$H$39:$H$64</c:f>
              <c:numCache/>
            </c:numRef>
          </c:val>
        </c:ser>
        <c:ser>
          <c:idx val="1"/>
          <c:order val="1"/>
          <c:tx>
            <c:strRef>
              <c:f>'Serie Temporal'!$I$38</c:f>
              <c:strCache>
                <c:ptCount val="1"/>
                <c:pt idx="0">
                  <c:v>CH4 rural</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'Serie Temporal'!$B$39:$B$64</c:f>
              <c:numCache/>
            </c:numRef>
          </c:cat>
          <c:val>
            <c:numRef>
              <c:f>'Serie Temporal'!$I$39:$I$64</c:f>
              <c:numCache/>
            </c:numRef>
          </c:val>
        </c:ser>
        <c:ser>
          <c:idx val="2"/>
          <c:order val="2"/>
          <c:tx>
            <c:strRef>
              <c:f>'Serie Temporal'!$J$38</c:f>
              <c:strCache>
                <c:ptCount val="1"/>
                <c:pt idx="0">
                  <c:v>N2O </c:v>
                </c:pt>
              </c:strCache>
            </c:strRef>
          </c:tx>
          <c:spPr>
            <a:solidFill>
              <a:schemeClr val="accent1">
                <a:tint val="6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'Serie Temporal'!$B$39:$B$64</c:f>
              <c:numCache/>
            </c:numRef>
          </c:cat>
          <c:val>
            <c:numRef>
              <c:f>'Serie Temporal'!$J$39:$J$64</c:f>
              <c:numCache/>
            </c:numRef>
          </c:val>
        </c:ser>
        <c:overlap val="100"/>
        <c:axId val="13070323"/>
        <c:axId val="50524044"/>
      </c:barChart>
      <c:catAx>
        <c:axId val="1307032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vert="horz" rot="-2700000"/>
          <a:lstStyle/>
          <a:p>
            <a:pPr>
              <a:defRPr lang="en-US" cap="none" sz="1000" b="1" i="0" u="none" baseline="0">
                <a:solidFill>
                  <a:schemeClr val="tx1">
                    <a:lumMod val="65000"/>
                    <a:lumOff val="35000"/>
                  </a:schemeClr>
                </a:solidFill>
                <a:latin typeface="+mn-lt"/>
                <a:ea typeface="+mn-cs"/>
                <a:cs typeface="+mn-cs"/>
              </a:defRPr>
            </a:pPr>
          </a:p>
        </c:txPr>
        <c:crossAx val="50524044"/>
        <c:crosses val="autoZero"/>
        <c:auto val="1"/>
        <c:lblOffset val="100"/>
        <c:noMultiLvlLbl val="0"/>
      </c:catAx>
      <c:valAx>
        <c:axId val="50524044"/>
        <c:scaling>
          <c:orientation val="minMax"/>
        </c:scaling>
        <c:axPos val="l"/>
        <c:majorGridlines>
          <c:spPr>
            <a:ln w="9525" cap="flat" cmpd="sng">
              <a:solidFill>
                <a:schemeClr val="tx1">
                  <a:lumMod val="15000"/>
                  <a:lumOff val="85000"/>
                </a:schemeClr>
              </a:solidFill>
              <a:round/>
            </a:ln>
          </c:spPr>
        </c:majorGridlines>
        <c:delete val="0"/>
        <c:numFmt formatCode="_ * #,##0.00_ ;_ * \-#,##0.00_ ;_ * &quot;-&quot;??_ ;_ @_ " sourceLinked="1"/>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mn-lt"/>
                <a:ea typeface="+mn-cs"/>
                <a:cs typeface="+mn-cs"/>
              </a:defRPr>
            </a:pPr>
          </a:p>
        </c:txPr>
        <c:crossAx val="13070323"/>
        <c:crosses val="autoZero"/>
        <c:crossBetween val="between"/>
        <c:dispUnits/>
      </c:valAx>
      <c:spPr>
        <a:noFill/>
        <a:ln>
          <a:noFill/>
        </a:ln>
      </c:spPr>
    </c:plotArea>
    <c:legend>
      <c:legendPos val="b"/>
      <c:layout/>
      <c:overlay val="0"/>
      <c:spPr>
        <a:noFill/>
        <a:ln>
          <a:noFill/>
        </a:ln>
      </c:spPr>
      <c:txPr>
        <a:bodyPr vert="horz" rot="0"/>
        <a:lstStyle/>
        <a:p>
          <a:pPr>
            <a:defRPr lang="en-US" cap="none" sz="105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spPr>
            <a:solidFill>
              <a:srgbClr val="148CD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'Serie Temporal'!$B$6:$B$31</c:f>
              <c:numCache/>
            </c:numRef>
          </c:cat>
          <c:val>
            <c:numRef>
              <c:f>'Serie Temporal'!$D$6:$D$31</c:f>
              <c:numCache/>
            </c:numRef>
          </c:val>
        </c:ser>
        <c:axId val="52063213"/>
        <c:axId val="65915734"/>
      </c:barChart>
      <c:catAx>
        <c:axId val="5206321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5915734"/>
        <c:crosses val="autoZero"/>
        <c:auto val="1"/>
        <c:lblOffset val="100"/>
        <c:noMultiLvlLbl val="0"/>
      </c:catAx>
      <c:valAx>
        <c:axId val="65915734"/>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GgN</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O</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 #,##0.00_ ;_ * \-#,##0.00_ ;_ * &quot;-&quot;??_ ;_ @_ "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2063213"/>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spPr>
            <a:solidFill>
              <a:srgbClr val="148CD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'Serie Temporal'!$B$6:$B$31</c:f>
              <c:numCache/>
            </c:numRef>
          </c:cat>
          <c:val>
            <c:numRef>
              <c:f>'Serie Temporal'!$C$6:$C$31</c:f>
              <c:numCache/>
            </c:numRef>
          </c:val>
        </c:ser>
        <c:axId val="56370695"/>
        <c:axId val="37574208"/>
      </c:barChart>
      <c:catAx>
        <c:axId val="5637069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7574208"/>
        <c:crosses val="autoZero"/>
        <c:auto val="1"/>
        <c:lblOffset val="100"/>
        <c:noMultiLvlLbl val="0"/>
      </c:catAx>
      <c:valAx>
        <c:axId val="37574208"/>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Gg</a:t>
                </a:r>
                <a:r>
                  <a:rPr lang="en-US" cap="none" sz="1000" b="0" i="0" u="none" baseline="0">
                    <a:solidFill>
                      <a:schemeClr val="tx1">
                        <a:lumMod val="65000"/>
                        <a:lumOff val="35000"/>
                      </a:schemeClr>
                    </a:solidFill>
                    <a:latin typeface="+mn-lt"/>
                    <a:ea typeface="Calibri"/>
                    <a:cs typeface="Calibri"/>
                  </a:rPr>
                  <a:t> CH</a:t>
                </a:r>
                <a:r>
                  <a:rPr lang="en-US" cap="none" sz="1000" b="0" i="0" u="none" baseline="-25000">
                    <a:latin typeface="Calibri"/>
                    <a:ea typeface="Calibri"/>
                    <a:cs typeface="Calibri"/>
                  </a:rPr>
                  <a:t>4</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 #,##0.00_ ;_ * \-#,##0.00_ ;_ * &quot;-&quot;??_ ;_ @_ "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6370695"/>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spPr>
            <a:solidFill>
              <a:srgbClr val="148CD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numRef>
              <c:f>'Serie Temporal'!$B$69:$B$77</c:f>
              <c:numCache/>
            </c:numRef>
          </c:cat>
          <c:val>
            <c:numRef>
              <c:f>'Serie Temporal'!$C$69:$C$77</c:f>
              <c:numCache/>
            </c:numRef>
          </c:val>
        </c:ser>
        <c:axId val="2623553"/>
        <c:axId val="23611978"/>
      </c:barChart>
      <c:catAx>
        <c:axId val="262355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3611978"/>
        <c:crosses val="autoZero"/>
        <c:auto val="1"/>
        <c:lblOffset val="100"/>
        <c:noMultiLvlLbl val="0"/>
      </c:catAx>
      <c:valAx>
        <c:axId val="23611978"/>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Emisiones: GgCO2eq</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 #,##0.00_ ;_ * \-#,##0.00_ ;_ * &quot;-&quot;??_ ;_ @_ "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623553"/>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a:effectLst>
                <a:outerShdw blurRad="254000" sx="102000" sy="102000" algn="ctr" rotWithShape="0">
                  <a:prstClr val="black">
                    <a:alpha val="20000"/>
                  </a:prstClr>
                </a:outerShdw>
              </a:effectLst>
            </c:spPr>
          </c:dPt>
          <c:dPt>
            <c:idx val="1"/>
            <c:spPr>
              <a:solidFill>
                <a:schemeClr val="accent2"/>
              </a:solidFill>
              <a:ln>
                <a:noFill/>
              </a:ln>
              <a:effectLst>
                <a:outerShdw blurRad="254000" sx="102000" sy="102000" algn="ctr" rotWithShape="0">
                  <a:prstClr val="black">
                    <a:alpha val="20000"/>
                  </a:prstClr>
                </a:outerShdw>
              </a:effectLst>
            </c:spPr>
          </c:dPt>
          <c:dPt>
            <c:idx val="2"/>
            <c:spPr>
              <a:solidFill>
                <a:schemeClr val="accent3"/>
              </a:solidFill>
              <a:ln>
                <a:noFill/>
              </a:ln>
              <a:effectLst>
                <a:outerShdw blurRad="254000" sx="102000" sy="102000" algn="ctr" rotWithShape="0">
                  <a:prstClr val="black">
                    <a:alpha val="20000"/>
                  </a:prstClr>
                </a:outerShdw>
              </a:effectLst>
            </c:spPr>
          </c:dPt>
          <c:dPt>
            <c:idx val="3"/>
            <c:spPr>
              <a:solidFill>
                <a:schemeClr val="accent4"/>
              </a:solidFill>
              <a:ln>
                <a:noFill/>
              </a:ln>
              <a:effectLst>
                <a:outerShdw blurRad="254000" sx="102000" sy="102000" algn="ctr" rotWithShape="0">
                  <a:prstClr val="black">
                    <a:alpha val="20000"/>
                  </a:prstClr>
                </a:outerShdw>
              </a:effectLst>
            </c:spPr>
          </c:dPt>
          <c:dPt>
            <c:idx val="4"/>
            <c:spPr>
              <a:solidFill>
                <a:schemeClr val="accent5"/>
              </a:solidFill>
              <a:ln>
                <a:noFill/>
              </a:ln>
              <a:effectLst>
                <a:outerShdw blurRad="254000" sx="102000" sy="102000" algn="ctr" rotWithShape="0">
                  <a:prstClr val="black">
                    <a:alpha val="20000"/>
                  </a:prstClr>
                </a:outerShdw>
              </a:effectLst>
            </c:spPr>
          </c:dPt>
          <c:dPt>
            <c:idx val="5"/>
            <c:spPr>
              <a:solidFill>
                <a:schemeClr val="accent6"/>
              </a:solidFill>
              <a:ln>
                <a:noFill/>
              </a:ln>
              <a:effectLst>
                <a:outerShdw blurRad="254000" sx="102000" sy="102000" algn="ctr" rotWithShape="0">
                  <a:prstClr val="black">
                    <a:alpha val="20000"/>
                  </a:prstClr>
                </a:outerShdw>
              </a:effectLst>
            </c:spPr>
          </c:dPt>
          <c:dPt>
            <c:idx val="6"/>
            <c:spPr>
              <a:solidFill>
                <a:schemeClr val="accent1">
                  <a:lumMod val="60000"/>
                </a:schemeClr>
              </a:solidFill>
              <a:ln>
                <a:noFill/>
              </a:ln>
              <a:effectLst>
                <a:outerShdw blurRad="254000" sx="102000" sy="102000" algn="ctr" rotWithShape="0">
                  <a:prstClr val="black">
                    <a:alpha val="20000"/>
                  </a:prstClr>
                </a:outerShdw>
              </a:effectLst>
            </c:spPr>
          </c:dPt>
          <c:dLbls>
            <c:dLbl>
              <c:idx val="0"/>
              <c:layout>
                <c:manualLayout>
                  <c:x val="-0.0905"/>
                  <c:y val="-0.07375"/>
                </c:manualLayout>
              </c:layout>
              <c:dLblPos val="bestFit"/>
              <c:showLegendKey val="0"/>
              <c:showVal val="0"/>
              <c:showBubbleSize val="0"/>
              <c:showCatName val="0"/>
              <c:showSerName val="0"/>
              <c:showPercent val="1"/>
            </c:dLbl>
            <c:dLbl>
              <c:idx val="1"/>
              <c:layout>
                <c:manualLayout>
                  <c:x val="0.06375"/>
                  <c:y val="-0.037"/>
                </c:manualLayout>
              </c:layout>
              <c:dLblPos val="bestFit"/>
              <c:showLegendKey val="0"/>
              <c:showVal val="0"/>
              <c:showBubbleSize val="0"/>
              <c:showCatName val="0"/>
              <c:showSerName val="0"/>
              <c:showPercent val="1"/>
            </c:dLbl>
            <c:dLbl>
              <c:idx val="2"/>
              <c:layout>
                <c:manualLayout>
                  <c:x val="0.0365"/>
                  <c:y val="-0.002"/>
                </c:manualLayout>
              </c:layout>
              <c:dLblPos val="bestFit"/>
              <c:showLegendKey val="0"/>
              <c:showVal val="0"/>
              <c:showBubbleSize val="0"/>
              <c:showCatName val="0"/>
              <c:showSerName val="0"/>
              <c:showPercent val="1"/>
            </c:dLbl>
            <c:dLbl>
              <c:idx val="3"/>
              <c:layout>
                <c:manualLayout>
                  <c:x val="0.03675"/>
                  <c:y val="-0.00825"/>
                </c:manualLayout>
              </c:layout>
              <c:dLblPos val="bestFit"/>
              <c:showLegendKey val="0"/>
              <c:showVal val="0"/>
              <c:showBubbleSize val="0"/>
              <c:showCatName val="0"/>
              <c:showSerName val="0"/>
              <c:showPercent val="1"/>
            </c:dLbl>
            <c:dLbl>
              <c:idx val="4"/>
              <c:layout>
                <c:manualLayout>
                  <c:x val="0.068"/>
                  <c:y val="0.04475"/>
                </c:manualLayout>
              </c:layout>
              <c:dLblPos val="bestFit"/>
              <c:showLegendKey val="0"/>
              <c:showVal val="0"/>
              <c:showBubbleSize val="0"/>
              <c:showCatName val="0"/>
              <c:showSerName val="0"/>
              <c:showPercent val="1"/>
            </c:dLbl>
            <c:dLbl>
              <c:idx val="5"/>
              <c:layout>
                <c:manualLayout>
                  <c:x val="0.0315"/>
                  <c:y val="0.09"/>
                </c:manualLayout>
              </c:layout>
              <c:dLblPos val="bestFit"/>
              <c:showLegendKey val="0"/>
              <c:showVal val="0"/>
              <c:showBubbleSize val="0"/>
              <c:showCatName val="0"/>
              <c:showSerName val="0"/>
              <c:showPercent val="1"/>
            </c:dLbl>
            <c:dLbl>
              <c:idx val="6"/>
              <c:layout>
                <c:manualLayout>
                  <c:x val="0"/>
                  <c:y val="0.073"/>
                </c:manualLayout>
              </c:layout>
              <c:dLblPos val="bestFit"/>
              <c:showLegendKey val="0"/>
              <c:showVal val="0"/>
              <c:showBubbleSize val="0"/>
              <c:showCatName val="0"/>
              <c:showSerName val="0"/>
              <c:showPercent val="1"/>
            </c:dLbl>
            <c:numFmt formatCode="General" sourceLinked="1"/>
            <c:spPr>
              <a:pattFill prst="pct75">
                <a:fgClr>
                  <a:schemeClr val="tx1">
                    <a:lumMod val="75000"/>
                    <a:lumOff val="25000"/>
                  </a:schemeClr>
                </a:fgClr>
                <a:bgClr>
                  <a:schemeClr val="tx1">
                    <a:lumMod val="65000"/>
                    <a:lumOff val="35000"/>
                  </a:schemeClr>
                </a:bgClr>
              </a:pattFill>
              <a:ln>
                <a:noFill/>
              </a:ln>
              <a:effectLst>
                <a:outerShdw blurRad="50800" dist="38100" dir="2700000" algn="tl" rotWithShape="0">
                  <a:prstClr val="black">
                    <a:alpha val="40000"/>
                  </a:prstClr>
                </a:outerShdw>
              </a:effectLst>
            </c:spPr>
            <c:txPr>
              <a:bodyPr vert="horz" rot="0" anchor="ctr">
                <a:spAutoFit/>
              </a:bodyPr>
              <a:lstStyle/>
              <a:p>
                <a:pPr algn="ctr">
                  <a:defRPr lang="en-US" cap="none" sz="1000" b="1" i="0" u="none" baseline="0">
                    <a:solidFill>
                      <a:schemeClr val="bg1"/>
                    </a:solidFill>
                    <a:latin typeface="+mn-lt"/>
                    <a:ea typeface="Calibri"/>
                    <a:cs typeface="Calibri"/>
                  </a:defRPr>
                </a:pPr>
              </a:p>
            </c:txPr>
            <c:dLblPos val="ctr"/>
            <c:showLegendKey val="0"/>
            <c:showVal val="0"/>
            <c:showBubbleSize val="0"/>
            <c:showCatName val="0"/>
            <c:showSerName val="0"/>
            <c:showLeaderLines val="1"/>
            <c:showPercent val="1"/>
            <c:leaderLines>
              <c:spPr>
                <a:ln w="9525">
                  <a:solidFill>
                    <a:schemeClr val="tx1">
                      <a:lumMod val="50000"/>
                      <a:lumOff val="50000"/>
                    </a:schemeClr>
                  </a:solidFill>
                </a:ln>
              </c:spPr>
            </c:leaderLines>
          </c:dLbls>
          <c:cat>
            <c:strRef>
              <c:f>'IB 4D1a - Tipos de tratamiento'!$D$158:$J$158</c:f>
              <c:strCache/>
            </c:strRef>
          </c:cat>
          <c:val>
            <c:numRef>
              <c:f>'IB 4D1a - Tipos de tratamiento'!$D$184:$J$184</c:f>
              <c:numCache/>
            </c:numRef>
          </c:val>
        </c:ser>
      </c:pieChart>
      <c:spPr>
        <a:noFill/>
        <a:ln>
          <a:noFill/>
        </a:ln>
      </c:spPr>
    </c:plotArea>
    <c:legend>
      <c:legendPos val="r"/>
      <c:layout/>
      <c:overlay val="0"/>
      <c:spPr>
        <a:solidFill>
          <a:schemeClr val="bg1">
            <a:lumMod val="95000"/>
            <a:alpha val="39000"/>
          </a:schemeClr>
        </a:solidFill>
        <a:ln>
          <a:noFill/>
        </a:ln>
      </c:spPr>
      <c:txPr>
        <a:bodyPr vert="horz" rot="0"/>
        <a:lstStyle/>
        <a:p>
          <a:pPr>
            <a:defRPr lang="en-US" cap="none" sz="900" b="0" i="0" u="none" baseline="0">
              <a:solidFill>
                <a:schemeClr val="tx1">
                  <a:lumMod val="75000"/>
                  <a:lumOff val="25000"/>
                </a:schemeClr>
              </a:solidFill>
              <a:latin typeface="+mn-lt"/>
              <a:ea typeface="Calibri"/>
              <a:cs typeface="Calibri"/>
            </a:defRPr>
          </a:pPr>
        </a:p>
      </c:txPr>
    </c:legend>
    <c:plotVisOnly val="1"/>
    <c:dispBlanksAs val="gap"/>
    <c:showDLblsOverMax val="0"/>
  </c:chart>
  <c:spPr>
    <a:gradFill rotWithShape="1">
      <a:gsLst>
        <a:gs pos="0">
          <a:schemeClr val="bg1"/>
        </a:gs>
        <a:gs pos="39000">
          <a:schemeClr val="bg1"/>
        </a:gs>
        <a:gs pos="100000">
          <a:schemeClr val="bg1">
            <a:lumMod val="75000"/>
          </a:schemeClr>
        </a:gs>
      </a:gsLst>
      <a:path path="circle">
        <a:fillToRect l="50000" t="-80000" r="50000" b="180000"/>
      </a:path>
    </a:gradFill>
    <a:ln w="9525" cap="flat" cmpd="sng">
      <a:solidFill>
        <a:schemeClr val="tx1">
          <a:lumMod val="25000"/>
          <a:lumOff val="7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0225"/>
          <c:y val="0.188"/>
          <c:w val="0.523"/>
          <c:h val="0.724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a:effectLst>
                <a:outerShdw blurRad="63500" sx="102000" sy="102000" algn="ctr" rotWithShape="0">
                  <a:prstClr val="black">
                    <a:alpha val="20000"/>
                  </a:prstClr>
                </a:outerShdw>
              </a:effectLst>
            </c:spPr>
          </c:dPt>
          <c:dPt>
            <c:idx val="1"/>
            <c:spPr>
              <a:solidFill>
                <a:schemeClr val="accent2"/>
              </a:solidFill>
              <a:ln>
                <a:noFill/>
              </a:ln>
              <a:effectLst>
                <a:outerShdw blurRad="63500" sx="102000" sy="102000" algn="ctr" rotWithShape="0">
                  <a:prstClr val="black">
                    <a:alpha val="20000"/>
                  </a:prstClr>
                </a:outerShdw>
              </a:effectLst>
            </c:spPr>
          </c:dPt>
          <c:dPt>
            <c:idx val="2"/>
            <c:spPr>
              <a:solidFill>
                <a:schemeClr val="accent3"/>
              </a:solidFill>
              <a:ln>
                <a:noFill/>
              </a:ln>
              <a:effectLst>
                <a:outerShdw blurRad="63500" sx="102000" sy="102000" algn="ctr" rotWithShape="0">
                  <a:prstClr val="black">
                    <a:alpha val="20000"/>
                  </a:prstClr>
                </a:outerShdw>
              </a:effectLst>
            </c:spPr>
          </c:dPt>
          <c:dPt>
            <c:idx val="3"/>
            <c:spPr>
              <a:solidFill>
                <a:schemeClr val="accent4"/>
              </a:solidFill>
              <a:ln>
                <a:noFill/>
              </a:ln>
              <a:effectLst>
                <a:outerShdw blurRad="63500" sx="102000" sy="102000" algn="ctr" rotWithShape="0">
                  <a:prstClr val="black">
                    <a:alpha val="20000"/>
                  </a:prstClr>
                </a:outerShdw>
              </a:effectLst>
            </c:spPr>
          </c:dPt>
          <c:dPt>
            <c:idx val="4"/>
            <c:spPr>
              <a:solidFill>
                <a:schemeClr val="accent5"/>
              </a:solidFill>
              <a:ln>
                <a:noFill/>
              </a:ln>
              <a:effectLst>
                <a:outerShdw blurRad="63500" sx="102000" sy="102000" algn="ctr" rotWithShape="0">
                  <a:prstClr val="black">
                    <a:alpha val="20000"/>
                  </a:prstClr>
                </a:outerShdw>
              </a:effectLst>
            </c:spPr>
          </c:dPt>
          <c:dPt>
            <c:idx val="5"/>
            <c:spPr>
              <a:solidFill>
                <a:schemeClr val="accent6"/>
              </a:solidFill>
              <a:ln>
                <a:noFill/>
              </a:ln>
              <a:effectLst>
                <a:outerShdw blurRad="63500" sx="102000" sy="102000" algn="ctr" rotWithShape="0">
                  <a:prstClr val="black">
                    <a:alpha val="20000"/>
                  </a:prstClr>
                </a:outerShdw>
              </a:effectLst>
            </c:spPr>
          </c:dPt>
          <c:dLbls>
            <c:dLbl>
              <c:idx val="0"/>
              <c:layout>
                <c:manualLayout>
                  <c:x val="0.0955"/>
                  <c:y val="-0.01575"/>
                </c:manualLayout>
              </c:layout>
              <c:txPr>
                <a:bodyPr vert="horz" rot="0" anchor="ctr">
                  <a:spAutoFit/>
                </a:bodyPr>
                <a:lstStyle/>
                <a:p>
                  <a:pPr algn="ctr">
                    <a:defRPr lang="en-US" cap="none" sz="1000" b="1" i="0" u="none" baseline="0">
                      <a:solidFill>
                        <a:schemeClr val="accent1"/>
                      </a:solidFill>
                      <a:latin typeface="+mn-lt"/>
                      <a:ea typeface="Calibri"/>
                      <a:cs typeface="Calibri"/>
                    </a:defRPr>
                  </a:pPr>
                </a:p>
              </c:txPr>
              <c:numFmt formatCode="General" sourceLinked="1"/>
              <c:spPr>
                <a:solidFill>
                  <a:srgbClr val="FFFFFF"/>
                </a:solidFill>
                <a:ln>
                  <a:solidFill>
                    <a:srgbClr val="4F81BD"/>
                  </a:solidFill>
                </a:ln>
              </c:spPr>
              <c:dLblPos val="bestFit"/>
              <c:showLegendKey val="0"/>
              <c:showVal val="0"/>
              <c:showBubbleSize val="0"/>
              <c:showCatName val="1"/>
              <c:showSerName val="0"/>
              <c:showPercent val="1"/>
            </c:dLbl>
            <c:dLbl>
              <c:idx val="1"/>
              <c:layout>
                <c:manualLayout>
                  <c:x val="-0.101"/>
                  <c:y val="0.2545"/>
                </c:manualLayout>
              </c:layout>
              <c:txPr>
                <a:bodyPr vert="horz" rot="0" anchor="ctr">
                  <a:spAutoFit/>
                </a:bodyPr>
                <a:lstStyle/>
                <a:p>
                  <a:pPr algn="ctr">
                    <a:defRPr lang="en-US" cap="none" sz="1000" b="1" i="0" u="none" baseline="0">
                      <a:solidFill>
                        <a:schemeClr val="accent2"/>
                      </a:solidFill>
                      <a:latin typeface="+mn-lt"/>
                      <a:ea typeface="Calibri"/>
                      <a:cs typeface="Calibri"/>
                    </a:defRPr>
                  </a:pPr>
                </a:p>
              </c:txPr>
              <c:numFmt formatCode="General" sourceLinked="1"/>
              <c:spPr>
                <a:solidFill>
                  <a:srgbClr val="FFFFFF"/>
                </a:solidFill>
                <a:ln>
                  <a:solidFill>
                    <a:srgbClr val="4F81BD"/>
                  </a:solidFill>
                </a:ln>
              </c:spPr>
              <c:dLblPos val="bestFit"/>
              <c:showLegendKey val="0"/>
              <c:showVal val="0"/>
              <c:showBubbleSize val="0"/>
              <c:showCatName val="1"/>
              <c:showSerName val="0"/>
              <c:showPercent val="1"/>
            </c:dLbl>
            <c:dLbl>
              <c:idx val="2"/>
              <c:layout>
                <c:manualLayout>
                  <c:x val="-0.111"/>
                  <c:y val="0.10125"/>
                </c:manualLayout>
              </c:layout>
              <c:txPr>
                <a:bodyPr vert="horz" rot="0" anchor="ctr">
                  <a:spAutoFit/>
                </a:bodyPr>
                <a:lstStyle/>
                <a:p>
                  <a:pPr algn="ctr">
                    <a:defRPr lang="en-US" cap="none" sz="1000" b="1" i="0" u="none" baseline="0">
                      <a:solidFill>
                        <a:schemeClr val="accent3"/>
                      </a:solidFill>
                      <a:latin typeface="+mn-lt"/>
                      <a:ea typeface="Calibri"/>
                      <a:cs typeface="Calibri"/>
                    </a:defRPr>
                  </a:pPr>
                </a:p>
              </c:txPr>
              <c:numFmt formatCode="General" sourceLinked="1"/>
              <c:spPr>
                <a:solidFill>
                  <a:srgbClr val="FFFFFF"/>
                </a:solidFill>
                <a:ln>
                  <a:solidFill>
                    <a:srgbClr val="4F81BD"/>
                  </a:solidFill>
                </a:ln>
              </c:spPr>
              <c:dLblPos val="bestFit"/>
              <c:showLegendKey val="0"/>
              <c:showVal val="0"/>
              <c:showBubbleSize val="0"/>
              <c:showCatName val="1"/>
              <c:showSerName val="0"/>
              <c:showPercent val="1"/>
            </c:dLbl>
            <c:dLbl>
              <c:idx val="3"/>
              <c:layout>
                <c:manualLayout>
                  <c:x val="-0.1485"/>
                  <c:y val="-0.03575"/>
                </c:manualLayout>
              </c:layout>
              <c:txPr>
                <a:bodyPr vert="horz" rot="0" anchor="ctr">
                  <a:spAutoFit/>
                </a:bodyPr>
                <a:lstStyle/>
                <a:p>
                  <a:pPr algn="ctr">
                    <a:defRPr lang="en-US" cap="none" sz="1000" b="1" i="0" u="none" baseline="0">
                      <a:solidFill>
                        <a:schemeClr val="accent4"/>
                      </a:solidFill>
                      <a:latin typeface="+mn-lt"/>
                      <a:ea typeface="Calibri"/>
                      <a:cs typeface="Calibri"/>
                    </a:defRPr>
                  </a:pPr>
                </a:p>
              </c:txPr>
              <c:numFmt formatCode="General" sourceLinked="1"/>
              <c:spPr>
                <a:solidFill>
                  <a:srgbClr val="FFFFFF"/>
                </a:solidFill>
                <a:ln>
                  <a:solidFill>
                    <a:srgbClr val="4F81BD"/>
                  </a:solidFill>
                </a:ln>
              </c:spPr>
              <c:dLblPos val="bestFit"/>
              <c:showLegendKey val="0"/>
              <c:showVal val="0"/>
              <c:showBubbleSize val="0"/>
              <c:showCatName val="1"/>
              <c:showSerName val="0"/>
              <c:showPercent val="1"/>
            </c:dLbl>
            <c:dLbl>
              <c:idx val="4"/>
              <c:layout>
                <c:manualLayout>
                  <c:x val="0.0725"/>
                  <c:y val="-0.02475"/>
                </c:manualLayout>
              </c:layout>
              <c:txPr>
                <a:bodyPr vert="horz" rot="0" anchor="ctr">
                  <a:spAutoFit/>
                </a:bodyPr>
                <a:lstStyle/>
                <a:p>
                  <a:pPr algn="ctr">
                    <a:defRPr lang="en-US" cap="none" sz="1000" b="1" i="0" u="none" baseline="0">
                      <a:solidFill>
                        <a:schemeClr val="accent5"/>
                      </a:solidFill>
                      <a:latin typeface="+mn-lt"/>
                      <a:ea typeface="Calibri"/>
                      <a:cs typeface="Calibri"/>
                    </a:defRPr>
                  </a:pPr>
                </a:p>
              </c:txPr>
              <c:numFmt formatCode="General" sourceLinked="1"/>
              <c:spPr>
                <a:solidFill>
                  <a:srgbClr val="FFFFFF"/>
                </a:solidFill>
                <a:ln>
                  <a:solidFill>
                    <a:srgbClr val="4F81BD"/>
                  </a:solidFill>
                </a:ln>
              </c:spPr>
              <c:dLblPos val="bestFit"/>
              <c:showLegendKey val="0"/>
              <c:showVal val="0"/>
              <c:showBubbleSize val="0"/>
              <c:showCatName val="1"/>
              <c:showSerName val="0"/>
              <c:showPercent val="1"/>
            </c:dLbl>
            <c:dLbl>
              <c:idx val="5"/>
              <c:layout>
                <c:manualLayout>
                  <c:x val="0.61775"/>
                  <c:y val="0.00425"/>
                </c:manualLayout>
              </c:layout>
              <c:txPr>
                <a:bodyPr vert="horz" rot="0" anchor="ctr"/>
                <a:lstStyle/>
                <a:p>
                  <a:pPr algn="ctr">
                    <a:defRPr lang="en-US" cap="none" sz="1000" b="1" i="0" u="none" baseline="0">
                      <a:solidFill>
                        <a:schemeClr val="accent6"/>
                      </a:solidFill>
                      <a:latin typeface="+mn-lt"/>
                      <a:ea typeface="Calibri"/>
                      <a:cs typeface="Calibri"/>
                    </a:defRPr>
                  </a:pPr>
                </a:p>
              </c:txPr>
              <c:numFmt formatCode="General" sourceLinked="1"/>
              <c:spPr>
                <a:solidFill>
                  <a:srgbClr val="FFFFFF"/>
                </a:solidFill>
                <a:ln>
                  <a:solidFill>
                    <a:srgbClr val="F79646"/>
                  </a:solidFill>
                </a:ln>
              </c:spPr>
              <c:showLegendKey val="0"/>
              <c:showVal val="0"/>
              <c:showBubbleSize val="0"/>
              <c:showCatName val="1"/>
              <c:showSerName val="0"/>
              <c:showPercent val="1"/>
            </c:dLbl>
            <c:numFmt formatCode="General" sourceLinked="1"/>
            <c:spPr>
              <a:solidFill>
                <a:srgbClr val="FFFFFF"/>
              </a:solidFill>
              <a:ln>
                <a:solidFill>
                  <a:srgbClr val="4F81BD"/>
                </a:solidFill>
              </a:ln>
            </c:spPr>
            <c:dLblPos val="outEnd"/>
            <c:showLegendKey val="0"/>
            <c:showVal val="0"/>
            <c:showBubbleSize val="0"/>
            <c:showCatName val="1"/>
            <c:showSerName val="0"/>
            <c:showLeaderLines val="0"/>
            <c:showPercent val="1"/>
          </c:dLbls>
          <c:cat>
            <c:strRef>
              <c:f>'IB 4D1a - Tipos de tratamiento'!$D$21:$I$21</c:f>
              <c:strCache/>
            </c:strRef>
          </c:cat>
          <c:val>
            <c:numRef>
              <c:f>'IB 4D1a - Tipos de tratamiento'!$D$49:$I$49</c:f>
              <c:numCache/>
            </c:numRef>
          </c:val>
        </c:ser>
      </c:pieChart>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a:effectLst>
                <a:outerShdw blurRad="63500" sx="102000" sy="102000" algn="ctr" rotWithShape="0">
                  <a:prstClr val="black">
                    <a:alpha val="20000"/>
                  </a:prstClr>
                </a:outerShdw>
              </a:effectLst>
            </c:spPr>
          </c:dPt>
          <c:dPt>
            <c:idx val="1"/>
            <c:spPr>
              <a:solidFill>
                <a:schemeClr val="accent2"/>
              </a:solidFill>
              <a:ln>
                <a:noFill/>
              </a:ln>
              <a:effectLst>
                <a:outerShdw blurRad="63500" sx="102000" sy="102000" algn="ctr" rotWithShape="0">
                  <a:prstClr val="black">
                    <a:alpha val="20000"/>
                  </a:prstClr>
                </a:outerShdw>
              </a:effectLst>
            </c:spPr>
          </c:dPt>
          <c:dPt>
            <c:idx val="2"/>
            <c:spPr>
              <a:solidFill>
                <a:schemeClr val="accent3"/>
              </a:solidFill>
              <a:ln>
                <a:noFill/>
              </a:ln>
              <a:effectLst>
                <a:outerShdw blurRad="63500" sx="102000" sy="102000" algn="ctr" rotWithShape="0">
                  <a:prstClr val="black">
                    <a:alpha val="20000"/>
                  </a:prstClr>
                </a:outerShdw>
              </a:effectLst>
            </c:spPr>
          </c:dPt>
          <c:dPt>
            <c:idx val="3"/>
            <c:spPr>
              <a:solidFill>
                <a:schemeClr val="accent4"/>
              </a:solidFill>
              <a:ln>
                <a:noFill/>
              </a:ln>
              <a:effectLst>
                <a:outerShdw blurRad="63500" sx="102000" sy="102000" algn="ctr" rotWithShape="0">
                  <a:prstClr val="black">
                    <a:alpha val="20000"/>
                  </a:prstClr>
                </a:outerShdw>
              </a:effectLst>
            </c:spPr>
          </c:dPt>
          <c:dPt>
            <c:idx val="4"/>
            <c:spPr>
              <a:solidFill>
                <a:schemeClr val="accent5"/>
              </a:solidFill>
              <a:ln>
                <a:noFill/>
              </a:ln>
              <a:effectLst>
                <a:outerShdw blurRad="63500" sx="102000" sy="102000" algn="ctr" rotWithShape="0">
                  <a:prstClr val="black">
                    <a:alpha val="20000"/>
                  </a:prstClr>
                </a:outerShdw>
              </a:effectLst>
            </c:spPr>
          </c:dPt>
          <c:dPt>
            <c:idx val="5"/>
            <c:spPr>
              <a:solidFill>
                <a:schemeClr val="accent6"/>
              </a:solidFill>
              <a:ln>
                <a:noFill/>
              </a:ln>
              <a:effectLst>
                <a:outerShdw blurRad="63500" sx="102000" sy="102000" algn="ctr" rotWithShape="0">
                  <a:prstClr val="black">
                    <a:alpha val="20000"/>
                  </a:prstClr>
                </a:outerShdw>
              </a:effectLst>
            </c:spPr>
          </c:dPt>
          <c:dLbls>
            <c:dLbl>
              <c:idx val="0"/>
              <c:layout>
                <c:manualLayout>
                  <c:x val="0.05225"/>
                  <c:y val="0.04425"/>
                </c:manualLayout>
              </c:layout>
              <c:txPr>
                <a:bodyPr vert="horz" rot="0" anchor="ctr">
                  <a:spAutoFit/>
                </a:bodyPr>
                <a:lstStyle/>
                <a:p>
                  <a:pPr algn="ctr">
                    <a:defRPr lang="en-US" cap="none" sz="1000" b="1" i="0" u="none" baseline="0">
                      <a:solidFill>
                        <a:schemeClr val="accent1"/>
                      </a:solidFill>
                      <a:latin typeface="+mn-lt"/>
                      <a:ea typeface="Calibri"/>
                      <a:cs typeface="Calibri"/>
                    </a:defRPr>
                  </a:pPr>
                </a:p>
              </c:txPr>
              <c:numFmt formatCode="General" sourceLinked="1"/>
              <c:spPr>
                <a:solidFill>
                  <a:srgbClr val="FFFFFF"/>
                </a:solidFill>
                <a:ln>
                  <a:solidFill>
                    <a:srgbClr val="4F81BD"/>
                  </a:solidFill>
                </a:ln>
              </c:spPr>
              <c:dLblPos val="bestFit"/>
              <c:showLegendKey val="0"/>
              <c:showVal val="0"/>
              <c:showBubbleSize val="0"/>
              <c:showCatName val="1"/>
              <c:showSerName val="0"/>
              <c:showPercent val="1"/>
            </c:dLbl>
            <c:dLbl>
              <c:idx val="1"/>
              <c:txPr>
                <a:bodyPr vert="horz" rot="0" anchor="ctr"/>
                <a:lstStyle/>
                <a:p>
                  <a:pPr algn="ctr">
                    <a:defRPr lang="en-US" cap="none" sz="1000" b="1" i="0" u="none" baseline="0">
                      <a:solidFill>
                        <a:schemeClr val="accent4"/>
                      </a:solidFill>
                      <a:latin typeface="+mn-lt"/>
                      <a:ea typeface="Calibri"/>
                      <a:cs typeface="Calibri"/>
                    </a:defRPr>
                  </a:pPr>
                </a:p>
              </c:txPr>
              <c:numFmt formatCode="General" sourceLinked="1"/>
              <c:spPr>
                <a:solidFill>
                  <a:srgbClr val="FFFFFF"/>
                </a:solidFill>
                <a:ln>
                  <a:solidFill>
                    <a:srgbClr val="4F81BD"/>
                  </a:solidFill>
                </a:ln>
              </c:spPr>
              <c:dLblPos val="outEnd"/>
              <c:showLegendKey val="0"/>
              <c:showVal val="0"/>
              <c:showBubbleSize val="0"/>
              <c:showCatName val="1"/>
              <c:showSerName val="0"/>
              <c:showPercent val="1"/>
            </c:dLbl>
            <c:dLbl>
              <c:idx val="2"/>
              <c:txPr>
                <a:bodyPr vert="horz" rot="0" anchor="ctr"/>
                <a:lstStyle/>
                <a:p>
                  <a:pPr algn="ctr">
                    <a:defRPr lang="en-US" cap="none" sz="1000" b="1" i="0" u="none" baseline="0">
                      <a:solidFill>
                        <a:schemeClr val="accent5"/>
                      </a:solidFill>
                      <a:latin typeface="+mn-lt"/>
                      <a:ea typeface="Calibri"/>
                      <a:cs typeface="Calibri"/>
                    </a:defRPr>
                  </a:pPr>
                </a:p>
              </c:txPr>
              <c:numFmt formatCode="General" sourceLinked="1"/>
              <c:spPr>
                <a:solidFill>
                  <a:srgbClr val="FFFFFF"/>
                </a:solidFill>
                <a:ln>
                  <a:solidFill>
                    <a:srgbClr val="4F81BD"/>
                  </a:solidFill>
                </a:ln>
              </c:spPr>
              <c:dLblPos val="outEnd"/>
              <c:showLegendKey val="0"/>
              <c:showVal val="0"/>
              <c:showBubbleSize val="0"/>
              <c:showCatName val="1"/>
              <c:showSerName val="0"/>
              <c:showPercent val="1"/>
            </c:dLbl>
            <c:dLbl>
              <c:idx val="3"/>
              <c:txPr>
                <a:bodyPr vert="horz" rot="0" anchor="ctr"/>
                <a:lstStyle/>
                <a:p>
                  <a:pPr algn="ctr">
                    <a:defRPr lang="en-US" cap="none" sz="1000" b="1" i="0" u="none" baseline="0">
                      <a:solidFill>
                        <a:schemeClr val="accent6"/>
                      </a:solidFill>
                      <a:latin typeface="+mn-lt"/>
                      <a:ea typeface="Calibri"/>
                      <a:cs typeface="Calibri"/>
                    </a:defRPr>
                  </a:pPr>
                </a:p>
              </c:txPr>
              <c:numFmt formatCode="General" sourceLinked="1"/>
              <c:spPr>
                <a:solidFill>
                  <a:srgbClr val="FFFFFF"/>
                </a:solidFill>
                <a:ln>
                  <a:solidFill>
                    <a:srgbClr val="4F81BD"/>
                  </a:solidFill>
                </a:ln>
              </c:spPr>
              <c:dLblPos val="outEnd"/>
              <c:showLegendKey val="0"/>
              <c:showVal val="0"/>
              <c:showBubbleSize val="0"/>
              <c:showCatName val="1"/>
              <c:showSerName val="0"/>
              <c:showPercent val="1"/>
            </c:dLbl>
            <c:dLbl>
              <c:idx val="4"/>
              <c:txPr>
                <a:bodyPr vert="horz" rot="0" anchor="ctr"/>
                <a:lstStyle/>
                <a:p>
                  <a:pPr algn="ctr">
                    <a:defRPr lang="en-US" cap="none" sz="1000" b="1" i="0" u="none" baseline="0">
                      <a:solidFill>
                        <a:schemeClr val="accent1">
                          <a:lumMod val="60000"/>
                        </a:schemeClr>
                      </a:solidFill>
                      <a:latin typeface="+mn-lt"/>
                      <a:ea typeface="Calibri"/>
                      <a:cs typeface="Calibri"/>
                    </a:defRPr>
                  </a:pPr>
                </a:p>
              </c:txPr>
              <c:numFmt formatCode="General" sourceLinked="1"/>
              <c:spPr>
                <a:solidFill>
                  <a:srgbClr val="FFFFFF"/>
                </a:solidFill>
                <a:ln>
                  <a:solidFill>
                    <a:srgbClr val="4F81BD"/>
                  </a:solidFill>
                </a:ln>
              </c:spPr>
              <c:dLblPos val="outEnd"/>
              <c:showLegendKey val="0"/>
              <c:showVal val="0"/>
              <c:showBubbleSize val="0"/>
              <c:showCatName val="1"/>
              <c:showSerName val="0"/>
              <c:showPercent val="1"/>
            </c:dLbl>
            <c:dLbl>
              <c:idx val="5"/>
              <c:txPr>
                <a:bodyPr vert="horz" rot="0" anchor="ctr"/>
                <a:lstStyle/>
                <a:p>
                  <a:pPr algn="ctr">
                    <a:defRPr lang="en-US" cap="none" sz="1000" b="1" i="0" u="none" baseline="0">
                      <a:solidFill>
                        <a:schemeClr val="accent2">
                          <a:lumMod val="60000"/>
                        </a:schemeClr>
                      </a:solidFill>
                      <a:latin typeface="+mn-lt"/>
                      <a:ea typeface="Calibri"/>
                      <a:cs typeface="Calibri"/>
                    </a:defRPr>
                  </a:pPr>
                </a:p>
              </c:txPr>
              <c:numFmt formatCode="General" sourceLinked="1"/>
              <c:spPr>
                <a:solidFill>
                  <a:srgbClr val="FFFFFF"/>
                </a:solidFill>
                <a:ln>
                  <a:solidFill>
                    <a:srgbClr val="4F81BD"/>
                  </a:solidFill>
                </a:ln>
              </c:spPr>
              <c:dLblPos val="outEnd"/>
              <c:showLegendKey val="0"/>
              <c:showVal val="0"/>
              <c:showBubbleSize val="0"/>
              <c:showCatName val="1"/>
              <c:showSerName val="0"/>
              <c:showPercent val="1"/>
            </c:dLbl>
            <c:numFmt formatCode="General" sourceLinked="1"/>
            <c:spPr>
              <a:solidFill>
                <a:srgbClr val="FFFFFF"/>
              </a:solidFill>
              <a:ln>
                <a:solidFill>
                  <a:srgbClr val="4F81BD"/>
                </a:solidFill>
              </a:ln>
            </c:spPr>
            <c:dLblPos val="outEnd"/>
            <c:showLegendKey val="0"/>
            <c:showVal val="0"/>
            <c:showBubbleSize val="0"/>
            <c:showCatName val="1"/>
            <c:showSerName val="0"/>
            <c:showLeaderLines val="0"/>
            <c:showPercent val="1"/>
          </c:dLbls>
          <c:cat>
            <c:strRef>
              <c:f>('IB 4D1a - Tipos de tratamiento'!$D$208,'IB 4D1a - Tipos de tratamiento'!$G$208:$K$208)</c:f>
              <c:strCache/>
            </c:strRef>
          </c:cat>
          <c:val>
            <c:numRef>
              <c:f>('IB 4D1a - Tipos de tratamiento'!$D$236,'IB 4D1a - Tipos de tratamiento'!$G$236:$K$236)</c:f>
              <c:numCache/>
            </c:numRef>
          </c:val>
        </c:ser>
      </c:pieChart>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scatterChart>
        <c:scatterStyle val="lineMarker"/>
        <c:varyColors val="0"/>
        <c:ser>
          <c:idx val="0"/>
          <c:order val="0"/>
          <c:tx>
            <c:strRef>
              <c:f>'GEI 4D1a'!$D$92:$D$93</c:f>
              <c:strCache>
                <c:ptCount val="1"/>
                <c:pt idx="0">
                  <c:v>Emisiones CH4 (Gg)</c:v>
                </c:pt>
              </c:strCache>
            </c:strRef>
          </c:tx>
          <c:spPr>
            <a:ln w="1905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Percent val="0"/>
          </c:dLbls>
          <c:xVal>
            <c:numRef>
              <c:f>'GEI 4D1a'!$C$94:$C$119</c:f>
              <c:numCache/>
            </c:numRef>
          </c:xVal>
          <c:yVal>
            <c:numRef>
              <c:f>'GEI 4D1a'!$D$94:$D$119</c:f>
              <c:numCache/>
            </c:numRef>
          </c:yVal>
          <c:smooth val="0"/>
        </c:ser>
        <c:ser>
          <c:idx val="1"/>
          <c:order val="1"/>
          <c:tx>
            <c:strRef>
              <c:f>'GEI 4D1a'!$E$92:$E$93</c:f>
              <c:strCache>
                <c:ptCount val="1"/>
                <c:pt idx="0">
                  <c:v>Emisiones CH4 (Gg) </c:v>
                </c:pt>
              </c:strCache>
            </c:strRef>
          </c:tx>
          <c:spPr>
            <a:ln w="190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Percent val="0"/>
          </c:dLbls>
          <c:xVal>
            <c:numRef>
              <c:f>'GEI 4D1a'!$C$94:$C$119</c:f>
              <c:numCache/>
            </c:numRef>
          </c:xVal>
          <c:yVal>
            <c:numRef>
              <c:f>'GEI 4D1a'!$E$94:$E$119</c:f>
              <c:numCache/>
            </c:numRef>
          </c:yVal>
          <c:smooth val="0"/>
        </c:ser>
        <c:ser>
          <c:idx val="2"/>
          <c:order val="2"/>
          <c:tx>
            <c:strRef>
              <c:f>'GEI 4D1a'!$F$92:$F$93</c:f>
              <c:strCache>
                <c:ptCount val="1"/>
                <c:pt idx="0">
                  <c:v>Emisiones CH4 (Gg)</c:v>
                </c:pt>
              </c:strCache>
            </c:strRef>
          </c:tx>
          <c:spPr>
            <a:ln w="190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Percent val="0"/>
          </c:dLbls>
          <c:xVal>
            <c:numRef>
              <c:f>'GEI 4D1a'!$C$94:$C$119</c:f>
              <c:numCache/>
            </c:numRef>
          </c:xVal>
          <c:yVal>
            <c:numRef>
              <c:f>'GEI 4D1a'!$F$94:$F$119</c:f>
              <c:numCache/>
            </c:numRef>
          </c:yVal>
          <c:smooth val="0"/>
        </c:ser>
        <c:axId val="42527217"/>
        <c:axId val="47200634"/>
      </c:scatterChart>
      <c:valAx>
        <c:axId val="42527217"/>
        <c:scaling>
          <c:orientation val="minMax"/>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7200634"/>
        <c:crosses val="autoZero"/>
        <c:crossBetween val="midCat"/>
        <c:dispUnits/>
      </c:valAx>
      <c:valAx>
        <c:axId val="47200634"/>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2527217"/>
        <c:crosses val="autoZero"/>
        <c:crossBetween val="midCat"/>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'Resultados RAGEI'!$G$27</c:f>
              <c:strCache>
                <c:ptCount val="1"/>
                <c:pt idx="0">
                  <c:v>Emisiones de CO2eq</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6">
                  <a:lumMod val="75000"/>
                </a:schemeClr>
              </a:solidFill>
              <a:ln>
                <a:noFill/>
              </a:ln>
            </c:spPr>
          </c:dPt>
          <c:dPt>
            <c:idx val="1"/>
            <c:invertIfNegative val="0"/>
            <c:spPr>
              <a:solidFill>
                <a:schemeClr val="accent1"/>
              </a:solidFill>
              <a:ln>
                <a:noFill/>
              </a:ln>
            </c:spPr>
          </c:dPt>
          <c:dPt>
            <c:idx val="2"/>
            <c:invertIfNegative val="0"/>
            <c:spPr>
              <a:solidFill>
                <a:schemeClr val="accent3">
                  <a:lumMod val="75000"/>
                </a:schemeClr>
              </a:solidFill>
              <a:ln>
                <a:noFill/>
              </a:ln>
            </c:spPr>
          </c:dPt>
          <c:dLbls>
            <c:numFmt formatCode="#,##0.00" sourceLinked="0"/>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'Resultados RAGEI'!$F$28:$F$30</c:f>
              <c:strCache/>
            </c:strRef>
          </c:cat>
          <c:val>
            <c:numRef>
              <c:f>'Resultados RAGEI'!$G$28:$G$30</c:f>
              <c:numCache/>
            </c:numRef>
          </c:val>
        </c:ser>
        <c:axId val="22152523"/>
        <c:axId val="65154980"/>
      </c:barChart>
      <c:catAx>
        <c:axId val="2215252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5154980"/>
        <c:crosses val="autoZero"/>
        <c:auto val="1"/>
        <c:lblOffset val="100"/>
        <c:noMultiLvlLbl val="0"/>
      </c:catAx>
      <c:valAx>
        <c:axId val="65154980"/>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GgCO</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eq</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 #,##0.00_ ;_ * \-#,##0.00_ ;_ * &quot;-&quot;??_ ;_ @_ "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2152523"/>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spPr>
            <a:solidFill>
              <a:srgbClr val="148CD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'Resultados RAGEI'!$F$50:$F$51</c:f>
              <c:strCache/>
            </c:strRef>
          </c:cat>
          <c:val>
            <c:numRef>
              <c:f>'Resultados RAGEI'!$G$50:$G$51</c:f>
              <c:numCache/>
            </c:numRef>
          </c:val>
        </c:ser>
        <c:overlap val="-27"/>
        <c:gapWidth val="219"/>
        <c:axId val="49523909"/>
        <c:axId val="43061998"/>
      </c:barChart>
      <c:catAx>
        <c:axId val="4952390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3061998"/>
        <c:crosses val="autoZero"/>
        <c:auto val="1"/>
        <c:lblOffset val="100"/>
        <c:noMultiLvlLbl val="0"/>
      </c:catAx>
      <c:valAx>
        <c:axId val="43061998"/>
        <c:scaling>
          <c:orientation val="minMax"/>
        </c:scaling>
        <c:axPos val="l"/>
        <c:majorGridlines>
          <c:spPr>
            <a:ln w="9525" cap="flat" cmpd="sng">
              <a:solidFill>
                <a:schemeClr val="tx1">
                  <a:lumMod val="15000"/>
                  <a:lumOff val="85000"/>
                </a:schemeClr>
              </a:solidFill>
              <a:round/>
            </a:ln>
          </c:spPr>
        </c:majorGridlines>
        <c:delete val="0"/>
        <c:numFmt formatCode="_ * #,##0.00_ ;_ * \-#,##0.00_ ;_ * &quot;-&quot;??_ ;_ @_ "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9523909"/>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spPr>
            <a:solidFill>
              <a:srgbClr val="148CD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'Resultados RAGEI'!$F$52:$F$53</c:f>
              <c:strCache/>
            </c:strRef>
          </c:cat>
          <c:val>
            <c:numRef>
              <c:f>'Resultados RAGEI'!$G$52:$G$53</c:f>
              <c:numCache/>
            </c:numRef>
          </c:val>
        </c:ser>
        <c:overlap val="-27"/>
        <c:gapWidth val="219"/>
        <c:axId val="52013663"/>
        <c:axId val="65469784"/>
      </c:barChart>
      <c:catAx>
        <c:axId val="5201366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5469784"/>
        <c:crosses val="autoZero"/>
        <c:auto val="1"/>
        <c:lblOffset val="100"/>
        <c:noMultiLvlLbl val="0"/>
      </c:catAx>
      <c:valAx>
        <c:axId val="65469784"/>
        <c:scaling>
          <c:orientation val="minMax"/>
        </c:scaling>
        <c:axPos val="l"/>
        <c:majorGridlines>
          <c:spPr>
            <a:ln w="9525" cap="flat" cmpd="sng">
              <a:solidFill>
                <a:schemeClr val="tx1">
                  <a:lumMod val="15000"/>
                  <a:lumOff val="85000"/>
                </a:schemeClr>
              </a:solidFill>
              <a:round/>
            </a:ln>
          </c:spPr>
        </c:majorGridlines>
        <c:delete val="0"/>
        <c:numFmt formatCode="_ * #,##0.00_ ;_ * \-#,##0.00_ ;_ * &quot;-&quot;??_ ;_ @_ "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2013663"/>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Comportamiento de las emisiones de GEI ARD</a:t>
            </a:r>
          </a:p>
        </c:rich>
      </c:tx>
      <c:layout/>
      <c:overlay val="0"/>
      <c:spPr>
        <a:noFill/>
        <a:ln>
          <a:noFill/>
        </a:ln>
      </c:spPr>
    </c:title>
    <c:plotArea>
      <c:layout/>
      <c:barChart>
        <c:barDir val="col"/>
        <c:grouping val="clustered"/>
        <c:varyColors val="0"/>
        <c:ser>
          <c:idx val="0"/>
          <c:order val="0"/>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'Serie Temporal'!$B$6:$B$31</c:f>
              <c:numCache/>
            </c:numRef>
          </c:cat>
          <c:val>
            <c:numRef>
              <c:f>'Serie Temporal'!$E$6:$E$31</c:f>
              <c:numCache/>
            </c:numRef>
          </c:val>
        </c:ser>
        <c:axId val="52357145"/>
        <c:axId val="1452258"/>
      </c:barChart>
      <c:catAx>
        <c:axId val="5235714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452258"/>
        <c:crosses val="autoZero"/>
        <c:auto val="1"/>
        <c:lblOffset val="100"/>
        <c:noMultiLvlLbl val="0"/>
      </c:catAx>
      <c:valAx>
        <c:axId val="1452258"/>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GgC</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Oeq</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 #,##0.00_ ;_ * \-#,##0.00_ ;_ * &quot;-&quot;??_ ;_ @_ "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2357145"/>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 id="14">
  <a:schemeClr val="accent1"/>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2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png" /><Relationship Id="rId8" Type="http://schemas.openxmlformats.org/officeDocument/2006/relationships/image" Target="../media/image9.png" /><Relationship Id="rId9" Type="http://schemas.openxmlformats.org/officeDocument/2006/relationships/image" Target="../media/image10.png" /><Relationship Id="rId10" Type="http://schemas.openxmlformats.org/officeDocument/2006/relationships/image" Target="../media/image11.png" /><Relationship Id="rId11" Type="http://schemas.openxmlformats.org/officeDocument/2006/relationships/image" Target="../media/image12.png" /><Relationship Id="rId12" Type="http://schemas.openxmlformats.org/officeDocument/2006/relationships/image" Target="../media/image13.png" /><Relationship Id="rId13" Type="http://schemas.openxmlformats.org/officeDocument/2006/relationships/image" Target="../media/image14.png" /><Relationship Id="rId14" Type="http://schemas.openxmlformats.org/officeDocument/2006/relationships/image" Target="../media/image15.png" /><Relationship Id="rId15" Type="http://schemas.openxmlformats.org/officeDocument/2006/relationships/image" Target="../media/image16.png" /><Relationship Id="rId16" Type="http://schemas.openxmlformats.org/officeDocument/2006/relationships/image" Target="../media/image17.png" /><Relationship Id="rId17" Type="http://schemas.openxmlformats.org/officeDocument/2006/relationships/image" Target="../media/image18.png" /><Relationship Id="rId18" Type="http://schemas.openxmlformats.org/officeDocument/2006/relationships/image" Target="../media/image19.png" /><Relationship Id="rId19" Type="http://schemas.openxmlformats.org/officeDocument/2006/relationships/image" Target="../media/image20.png" /><Relationship Id="rId20" Type="http://schemas.openxmlformats.org/officeDocument/2006/relationships/image" Target="../media/image21.png" /><Relationship Id="rId21" Type="http://schemas.openxmlformats.org/officeDocument/2006/relationships/hyperlink" Target="#'GEI 4D1a'!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561975</xdr:colOff>
      <xdr:row>21</xdr:row>
      <xdr:rowOff>180975</xdr:rowOff>
    </xdr:from>
    <xdr:to>
      <xdr:col>19</xdr:col>
      <xdr:colOff>342900</xdr:colOff>
      <xdr:row>27</xdr:row>
      <xdr:rowOff>66675</xdr:rowOff>
    </xdr:to>
    <xdr:grpSp>
      <xdr:nvGrpSpPr>
        <xdr:cNvPr id="2" name="Grupo 1"/>
        <xdr:cNvGrpSpPr/>
      </xdr:nvGrpSpPr>
      <xdr:grpSpPr>
        <a:xfrm>
          <a:off x="13582650" y="4933950"/>
          <a:ext cx="1304925" cy="1028700"/>
          <a:chOff x="12211050" y="4171950"/>
          <a:chExt cx="1562100" cy="1257300"/>
        </a:xfrm>
      </xdr:grpSpPr>
      <xdr:sp macro="" textlink="">
        <xdr:nvSpPr>
          <xdr:cNvPr id="3" name="Disco magnético 5"/>
          <xdr:cNvSpPr/>
        </xdr:nvSpPr>
        <xdr:spPr>
          <a:xfrm>
            <a:off x="12211050" y="4857807"/>
            <a:ext cx="1562100" cy="571443"/>
          </a:xfrm>
          <a:prstGeom prst="flowChartMagneticDisk">
            <a:avLst/>
          </a:prstGeom>
          <a:solidFill>
            <a:srgbClr val="990099"/>
          </a:solidFill>
          <a:ln>
            <a:solidFill>
              <a:schemeClr val="tx1">
                <a:lumMod val="95000"/>
                <a:lumOff val="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r>
              <a:rPr lang="es-PE" sz="900" b="0">
                <a:solidFill>
                  <a:schemeClr val="tx1"/>
                </a:solidFill>
                <a:latin typeface="Arial" panose="020B0604020202020204" pitchFamily="34" charset="0"/>
                <a:cs typeface="Arial" panose="020B0604020202020204" pitchFamily="34" charset="0"/>
              </a:rPr>
              <a:t>Nivel</a:t>
            </a:r>
            <a:r>
              <a:rPr lang="es-PE" sz="900" b="0" baseline="0">
                <a:solidFill>
                  <a:schemeClr val="tx1"/>
                </a:solidFill>
                <a:latin typeface="Arial" panose="020B0604020202020204" pitchFamily="34" charset="0"/>
                <a:cs typeface="Arial" panose="020B0604020202020204" pitchFamily="34" charset="0"/>
              </a:rPr>
              <a:t> 1</a:t>
            </a:r>
            <a:endParaRPr lang="es-PE" sz="900" b="0">
              <a:solidFill>
                <a:schemeClr val="tx1"/>
              </a:solidFill>
              <a:latin typeface="Arial" panose="020B0604020202020204" pitchFamily="34" charset="0"/>
              <a:cs typeface="Arial" panose="020B0604020202020204" pitchFamily="34" charset="0"/>
            </a:endParaRPr>
          </a:p>
        </xdr:txBody>
      </xdr:sp>
      <xdr:sp macro="" textlink="">
        <xdr:nvSpPr>
          <xdr:cNvPr id="4" name="Disco magnético 6"/>
          <xdr:cNvSpPr/>
        </xdr:nvSpPr>
        <xdr:spPr>
          <a:xfrm>
            <a:off x="12430135" y="4524308"/>
            <a:ext cx="1116120" cy="468030"/>
          </a:xfrm>
          <a:prstGeom prst="flowChartMagneticDisk">
            <a:avLst/>
          </a:prstGeom>
          <a:solidFill>
            <a:srgbClr val="CC3399"/>
          </a:solidFill>
          <a:ln>
            <a:solidFill>
              <a:schemeClr val="tx1">
                <a:lumMod val="95000"/>
                <a:lumOff val="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r>
              <a:rPr lang="es-PE" sz="900" b="0">
                <a:solidFill>
                  <a:schemeClr val="tx1"/>
                </a:solidFill>
                <a:latin typeface="Arial" panose="020B0604020202020204" pitchFamily="34" charset="0"/>
                <a:cs typeface="Arial" panose="020B0604020202020204" pitchFamily="34" charset="0"/>
              </a:rPr>
              <a:t>Nivel</a:t>
            </a:r>
            <a:r>
              <a:rPr lang="es-PE" sz="900" b="0" baseline="0">
                <a:solidFill>
                  <a:schemeClr val="tx1"/>
                </a:solidFill>
                <a:latin typeface="Arial" panose="020B0604020202020204" pitchFamily="34" charset="0"/>
                <a:cs typeface="Arial" panose="020B0604020202020204" pitchFamily="34" charset="0"/>
              </a:rPr>
              <a:t> 2</a:t>
            </a:r>
            <a:endParaRPr lang="es-PE" sz="900" b="0">
              <a:solidFill>
                <a:schemeClr val="tx1"/>
              </a:solidFill>
              <a:latin typeface="Arial" panose="020B0604020202020204" pitchFamily="34" charset="0"/>
              <a:cs typeface="Arial" panose="020B0604020202020204" pitchFamily="34" charset="0"/>
            </a:endParaRPr>
          </a:p>
        </xdr:txBody>
      </xdr:sp>
      <xdr:sp macro="" textlink="">
        <xdr:nvSpPr>
          <xdr:cNvPr id="5" name="Disco magnético 7"/>
          <xdr:cNvSpPr/>
        </xdr:nvSpPr>
        <xdr:spPr>
          <a:xfrm>
            <a:off x="12592202" y="4171950"/>
            <a:ext cx="756056" cy="468030"/>
          </a:xfrm>
          <a:prstGeom prst="flowChartMagneticDisk">
            <a:avLst/>
          </a:prstGeom>
          <a:solidFill>
            <a:srgbClr val="CC99FF"/>
          </a:solidFill>
          <a:ln>
            <a:solidFill>
              <a:schemeClr val="tx1">
                <a:lumMod val="95000"/>
                <a:lumOff val="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r>
              <a:rPr lang="es-PE" sz="900" b="0">
                <a:solidFill>
                  <a:schemeClr val="tx1"/>
                </a:solidFill>
                <a:latin typeface="Arial" panose="020B0604020202020204" pitchFamily="34" charset="0"/>
                <a:cs typeface="Arial" panose="020B0604020202020204" pitchFamily="34" charset="0"/>
              </a:rPr>
              <a:t>Nivel</a:t>
            </a:r>
            <a:r>
              <a:rPr lang="es-PE" sz="900" b="0" baseline="0">
                <a:solidFill>
                  <a:schemeClr val="tx1"/>
                </a:solidFill>
                <a:latin typeface="Arial" panose="020B0604020202020204" pitchFamily="34" charset="0"/>
                <a:cs typeface="Arial" panose="020B0604020202020204" pitchFamily="34" charset="0"/>
              </a:rPr>
              <a:t> 3</a:t>
            </a:r>
            <a:endParaRPr lang="es-PE" sz="900" b="0">
              <a:solidFill>
                <a:schemeClr val="tx1"/>
              </a:solidFill>
              <a:latin typeface="Arial" panose="020B0604020202020204" pitchFamily="34" charset="0"/>
              <a:cs typeface="Arial" panose="020B0604020202020204" pitchFamily="34" charset="0"/>
            </a:endParaRPr>
          </a:p>
        </xdr:txBody>
      </xdr:sp>
    </xdr:grpSp>
    <xdr:clientData/>
  </xdr:twoCellAnchor>
  <xdr:twoCellAnchor>
    <xdr:from>
      <xdr:col>1</xdr:col>
      <xdr:colOff>180975</xdr:colOff>
      <xdr:row>41</xdr:row>
      <xdr:rowOff>152400</xdr:rowOff>
    </xdr:from>
    <xdr:to>
      <xdr:col>2</xdr:col>
      <xdr:colOff>742950</xdr:colOff>
      <xdr:row>46</xdr:row>
      <xdr:rowOff>66675</xdr:rowOff>
    </xdr:to>
    <xdr:sp macro="" textlink="">
      <xdr:nvSpPr>
        <xdr:cNvPr id="6" name="4 Esquina doblada"/>
        <xdr:cNvSpPr/>
      </xdr:nvSpPr>
      <xdr:spPr>
        <a:xfrm>
          <a:off x="400050" y="8715375"/>
          <a:ext cx="1619250" cy="866775"/>
        </a:xfrm>
        <a:prstGeom prst="foldedCorner">
          <a:avLst/>
        </a:prstGeom>
        <a:solidFill>
          <a:srgbClr val="B8CCE5"/>
        </a:solidFill>
        <a:ln w="3175">
          <a:solidFill>
            <a:schemeClr val="tx1"/>
          </a:solidFill>
          <a:headEnd type="none"/>
          <a:tailEnd type="none"/>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900">
              <a:solidFill>
                <a:sysClr val="windowText" lastClr="000000"/>
              </a:solidFill>
              <a:latin typeface="Arial" panose="020B0604020202020204" pitchFamily="34" charset="0"/>
              <a:cs typeface="Arial" panose="020B0604020202020204" pitchFamily="34" charset="0"/>
            </a:rPr>
            <a:t>Hojas de información base </a:t>
          </a:r>
        </a:p>
        <a:p>
          <a:pPr algn="l"/>
          <a:r>
            <a:rPr lang="en-GB" sz="900">
              <a:solidFill>
                <a:sysClr val="windowText" lastClr="000000"/>
              </a:solidFill>
              <a:latin typeface="Arial" panose="020B0604020202020204" pitchFamily="34" charset="0"/>
              <a:cs typeface="Arial" panose="020B0604020202020204" pitchFamily="34" charset="0"/>
            </a:rPr>
            <a:t>(</a:t>
          </a:r>
          <a:r>
            <a:rPr lang="en-GB" sz="900" b="1">
              <a:solidFill>
                <a:sysClr val="windowText" lastClr="000000"/>
              </a:solidFill>
              <a:latin typeface="Arial" panose="020B0604020202020204" pitchFamily="34" charset="0"/>
              <a:cs typeface="Arial" panose="020B0604020202020204" pitchFamily="34" charset="0"/>
            </a:rPr>
            <a:t>infoBase...</a:t>
          </a:r>
          <a:r>
            <a:rPr lang="en-GB" sz="900">
              <a:solidFill>
                <a:sysClr val="windowText" lastClr="000000"/>
              </a:solidFill>
              <a:latin typeface="Arial" panose="020B0604020202020204" pitchFamily="34" charset="0"/>
              <a:cs typeface="Arial" panose="020B0604020202020204" pitchFamily="34" charset="0"/>
            </a:rPr>
            <a:t>)</a:t>
          </a:r>
        </a:p>
      </xdr:txBody>
    </xdr:sp>
    <xdr:clientData/>
  </xdr:twoCellAnchor>
  <xdr:twoCellAnchor>
    <xdr:from>
      <xdr:col>4</xdr:col>
      <xdr:colOff>85725</xdr:colOff>
      <xdr:row>41</xdr:row>
      <xdr:rowOff>142875</xdr:rowOff>
    </xdr:from>
    <xdr:to>
      <xdr:col>6</xdr:col>
      <xdr:colOff>180975</xdr:colOff>
      <xdr:row>46</xdr:row>
      <xdr:rowOff>57150</xdr:rowOff>
    </xdr:to>
    <xdr:sp macro="" textlink="">
      <xdr:nvSpPr>
        <xdr:cNvPr id="7" name="9 Esquina doblada"/>
        <xdr:cNvSpPr/>
      </xdr:nvSpPr>
      <xdr:spPr>
        <a:xfrm>
          <a:off x="2886075" y="8705850"/>
          <a:ext cx="1619250" cy="866775"/>
        </a:xfrm>
        <a:prstGeom prst="foldedCorner">
          <a:avLst/>
        </a:prstGeom>
        <a:solidFill>
          <a:srgbClr val="376092"/>
        </a:solidFill>
        <a:ln w="3175">
          <a:solidFill>
            <a:schemeClr val="bg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just"/>
          <a:r>
            <a:rPr lang="en-GB" sz="900">
              <a:latin typeface="Arial" panose="020B0604020202020204" pitchFamily="34" charset="0"/>
              <a:cs typeface="Arial" panose="020B0604020202020204" pitchFamily="34" charset="0"/>
            </a:rPr>
            <a:t>Hojas de información procesada (i</a:t>
          </a:r>
          <a:r>
            <a:rPr lang="en-GB" sz="900" b="1">
              <a:latin typeface="Arial" panose="020B0604020202020204" pitchFamily="34" charset="0"/>
              <a:cs typeface="Arial" panose="020B0604020202020204" pitchFamily="34" charset="0"/>
            </a:rPr>
            <a:t>nfoProc...</a:t>
          </a:r>
          <a:r>
            <a:rPr lang="en-GB" sz="900">
              <a:latin typeface="Arial" panose="020B0604020202020204" pitchFamily="34" charset="0"/>
              <a:cs typeface="Arial" panose="020B0604020202020204" pitchFamily="34" charset="0"/>
            </a:rPr>
            <a:t>)</a:t>
          </a:r>
        </a:p>
      </xdr:txBody>
    </xdr:sp>
    <xdr:clientData/>
  </xdr:twoCellAnchor>
  <xdr:twoCellAnchor>
    <xdr:from>
      <xdr:col>4</xdr:col>
      <xdr:colOff>95250</xdr:colOff>
      <xdr:row>53</xdr:row>
      <xdr:rowOff>9525</xdr:rowOff>
    </xdr:from>
    <xdr:to>
      <xdr:col>6</xdr:col>
      <xdr:colOff>190500</xdr:colOff>
      <xdr:row>57</xdr:row>
      <xdr:rowOff>114300</xdr:rowOff>
    </xdr:to>
    <xdr:sp macro="" textlink="">
      <xdr:nvSpPr>
        <xdr:cNvPr id="8" name="11 Esquina doblada"/>
        <xdr:cNvSpPr/>
      </xdr:nvSpPr>
      <xdr:spPr>
        <a:xfrm>
          <a:off x="2895600" y="10858500"/>
          <a:ext cx="1619250" cy="866775"/>
        </a:xfrm>
        <a:prstGeom prst="foldedCorner">
          <a:avLst/>
        </a:prstGeom>
        <a:solidFill>
          <a:srgbClr val="548235"/>
        </a:solidFill>
        <a:ln w="3175">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900">
              <a:solidFill>
                <a:sysClr val="windowText" lastClr="000000"/>
              </a:solidFill>
              <a:latin typeface="Arial" panose="020B0604020202020204" pitchFamily="34" charset="0"/>
              <a:cs typeface="Arial" panose="020B0604020202020204" pitchFamily="34" charset="0"/>
            </a:rPr>
            <a:t>Hojas de propiedades,</a:t>
          </a:r>
          <a:r>
            <a:rPr lang="en-GB" sz="900" baseline="0">
              <a:solidFill>
                <a:sysClr val="windowText" lastClr="000000"/>
              </a:solidFill>
              <a:latin typeface="Arial" panose="020B0604020202020204" pitchFamily="34" charset="0"/>
              <a:cs typeface="Arial" panose="020B0604020202020204" pitchFamily="34" charset="0"/>
            </a:rPr>
            <a:t> factores de conversión </a:t>
          </a:r>
          <a:r>
            <a:rPr lang="en-GB" sz="900">
              <a:solidFill>
                <a:sysClr val="windowText" lastClr="000000"/>
              </a:solidFill>
              <a:latin typeface="Arial" panose="020B0604020202020204" pitchFamily="34" charset="0"/>
              <a:cs typeface="Arial" panose="020B0604020202020204" pitchFamily="34" charset="0"/>
            </a:rPr>
            <a:t>y emisión de GEI</a:t>
          </a:r>
        </a:p>
      </xdr:txBody>
    </xdr:sp>
    <xdr:clientData/>
  </xdr:twoCellAnchor>
  <xdr:twoCellAnchor>
    <xdr:from>
      <xdr:col>8</xdr:col>
      <xdr:colOff>133350</xdr:colOff>
      <xdr:row>47</xdr:row>
      <xdr:rowOff>104775</xdr:rowOff>
    </xdr:from>
    <xdr:to>
      <xdr:col>10</xdr:col>
      <xdr:colOff>228600</xdr:colOff>
      <xdr:row>52</xdr:row>
      <xdr:rowOff>19050</xdr:rowOff>
    </xdr:to>
    <xdr:sp macro="" textlink="">
      <xdr:nvSpPr>
        <xdr:cNvPr id="9" name="12 Esquina doblada"/>
        <xdr:cNvSpPr/>
      </xdr:nvSpPr>
      <xdr:spPr>
        <a:xfrm>
          <a:off x="5981700" y="9810750"/>
          <a:ext cx="1933575" cy="866775"/>
        </a:xfrm>
        <a:prstGeom prst="foldedCorner">
          <a:avLst/>
        </a:prstGeom>
        <a:solidFill>
          <a:srgbClr val="D9D9D9"/>
        </a:solidFill>
        <a:ln w="3175">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900">
              <a:solidFill>
                <a:sysClr val="windowText" lastClr="000000"/>
              </a:solidFill>
              <a:latin typeface="Arial" panose="020B0604020202020204" pitchFamily="34" charset="0"/>
              <a:cs typeface="Arial" panose="020B0604020202020204" pitchFamily="34" charset="0"/>
            </a:rPr>
            <a:t>Hojas de cálculo de emisiones de GEI</a:t>
          </a:r>
          <a:r>
            <a:rPr lang="en-GB" sz="900" baseline="0">
              <a:solidFill>
                <a:sysClr val="windowText" lastClr="000000"/>
              </a:solidFill>
              <a:latin typeface="Arial" panose="020B0604020202020204" pitchFamily="34" charset="0"/>
              <a:cs typeface="Arial" panose="020B0604020202020204" pitchFamily="34" charset="0"/>
            </a:rPr>
            <a:t> (GL 2006)</a:t>
          </a:r>
          <a:endParaRPr lang="en-GB"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6</xdr:col>
      <xdr:colOff>180975</xdr:colOff>
      <xdr:row>44</xdr:row>
      <xdr:rowOff>0</xdr:rowOff>
    </xdr:from>
    <xdr:to>
      <xdr:col>8</xdr:col>
      <xdr:colOff>133350</xdr:colOff>
      <xdr:row>49</xdr:row>
      <xdr:rowOff>152400</xdr:rowOff>
    </xdr:to>
    <xdr:cxnSp macro="">
      <xdr:nvCxnSpPr>
        <xdr:cNvPr id="10" name="17 Conector angular"/>
        <xdr:cNvCxnSpPr>
          <a:stCxn id="7" idx="3"/>
          <a:endCxn id="9" idx="1"/>
        </xdr:cNvCxnSpPr>
      </xdr:nvCxnSpPr>
      <xdr:spPr>
        <a:xfrm>
          <a:off x="4505325" y="9134475"/>
          <a:ext cx="1476375" cy="1104900"/>
        </a:xfrm>
        <a:prstGeom prst="bentConnector3">
          <a:avLst>
            <a:gd name="adj1" fmla="val 50000"/>
          </a:avLst>
        </a:prstGeom>
        <a:ln w="19050">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49</xdr:row>
      <xdr:rowOff>152400</xdr:rowOff>
    </xdr:from>
    <xdr:to>
      <xdr:col>8</xdr:col>
      <xdr:colOff>133350</xdr:colOff>
      <xdr:row>55</xdr:row>
      <xdr:rowOff>57150</xdr:rowOff>
    </xdr:to>
    <xdr:cxnSp macro="">
      <xdr:nvCxnSpPr>
        <xdr:cNvPr id="11" name="18 Conector angular"/>
        <xdr:cNvCxnSpPr>
          <a:stCxn id="8" idx="3"/>
          <a:endCxn id="9" idx="1"/>
        </xdr:cNvCxnSpPr>
      </xdr:nvCxnSpPr>
      <xdr:spPr>
        <a:xfrm flipV="1">
          <a:off x="4514850" y="10239375"/>
          <a:ext cx="1466850" cy="1047750"/>
        </a:xfrm>
        <a:prstGeom prst="bentConnector3">
          <a:avLst>
            <a:gd name="adj1" fmla="val 50000"/>
          </a:avLst>
        </a:prstGeom>
        <a:ln w="19050">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638175</xdr:colOff>
      <xdr:row>47</xdr:row>
      <xdr:rowOff>104775</xdr:rowOff>
    </xdr:from>
    <xdr:to>
      <xdr:col>12</xdr:col>
      <xdr:colOff>733425</xdr:colOff>
      <xdr:row>52</xdr:row>
      <xdr:rowOff>19050</xdr:rowOff>
    </xdr:to>
    <xdr:sp macro="" textlink="">
      <xdr:nvSpPr>
        <xdr:cNvPr id="12" name="22 Esquina doblada"/>
        <xdr:cNvSpPr/>
      </xdr:nvSpPr>
      <xdr:spPr>
        <a:xfrm>
          <a:off x="8324850" y="9810750"/>
          <a:ext cx="1619250" cy="866775"/>
        </a:xfrm>
        <a:prstGeom prst="foldedCorner">
          <a:avLst/>
        </a:prstGeom>
        <a:solidFill>
          <a:srgbClr val="BFBFBF"/>
        </a:solidFill>
        <a:ln w="3175">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just"/>
          <a:r>
            <a:rPr lang="en-GB" sz="900">
              <a:solidFill>
                <a:sysClr val="windowText" lastClr="000000"/>
              </a:solidFill>
              <a:latin typeface="Arial" panose="020B0604020202020204" pitchFamily="34" charset="0"/>
              <a:cs typeface="Arial" panose="020B0604020202020204" pitchFamily="34" charset="0"/>
            </a:rPr>
            <a:t>Hojas de resultados (GL 2006) y resúmenes</a:t>
          </a:r>
          <a:r>
            <a:rPr lang="en-GB" sz="900" baseline="0">
              <a:solidFill>
                <a:sysClr val="windowText" lastClr="000000"/>
              </a:solidFill>
              <a:latin typeface="Arial" panose="020B0604020202020204" pitchFamily="34" charset="0"/>
              <a:cs typeface="Arial" panose="020B0604020202020204" pitchFamily="34" charset="0"/>
            </a:rPr>
            <a:t> (para las Comunicaciones Nacionales en Perú)</a:t>
          </a:r>
          <a:endParaRPr lang="en-GB"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180975</xdr:colOff>
      <xdr:row>46</xdr:row>
      <xdr:rowOff>180975</xdr:rowOff>
    </xdr:from>
    <xdr:to>
      <xdr:col>2</xdr:col>
      <xdr:colOff>742950</xdr:colOff>
      <xdr:row>51</xdr:row>
      <xdr:rowOff>95250</xdr:rowOff>
    </xdr:to>
    <xdr:sp macro="" textlink="">
      <xdr:nvSpPr>
        <xdr:cNvPr id="13" name="24 CuadroTexto"/>
        <xdr:cNvSpPr txBox="1"/>
      </xdr:nvSpPr>
      <xdr:spPr>
        <a:xfrm>
          <a:off x="400050" y="9696450"/>
          <a:ext cx="1619250" cy="8667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800" i="1">
              <a:solidFill>
                <a:schemeClr val="tx1">
                  <a:lumMod val="50000"/>
                  <a:lumOff val="50000"/>
                </a:schemeClr>
              </a:solidFill>
              <a:latin typeface="Arial" panose="020B0604020202020204" pitchFamily="34" charset="0"/>
              <a:cs typeface="Arial" panose="020B0604020202020204" pitchFamily="34" charset="0"/>
            </a:rPr>
            <a:t>Información original</a:t>
          </a:r>
          <a:r>
            <a:rPr lang="en-GB" sz="800" i="1" baseline="0">
              <a:solidFill>
                <a:schemeClr val="tx1">
                  <a:lumMod val="50000"/>
                  <a:lumOff val="50000"/>
                </a:schemeClr>
              </a:solidFill>
              <a:latin typeface="Arial" panose="020B0604020202020204" pitchFamily="34" charset="0"/>
              <a:cs typeface="Arial" panose="020B0604020202020204" pitchFamily="34" charset="0"/>
            </a:rPr>
            <a:t>, tal cual es entregada por la fuente.</a:t>
          </a:r>
        </a:p>
      </xdr:txBody>
    </xdr:sp>
    <xdr:clientData/>
  </xdr:twoCellAnchor>
  <xdr:twoCellAnchor>
    <xdr:from>
      <xdr:col>4</xdr:col>
      <xdr:colOff>95250</xdr:colOff>
      <xdr:row>46</xdr:row>
      <xdr:rowOff>161925</xdr:rowOff>
    </xdr:from>
    <xdr:to>
      <xdr:col>6</xdr:col>
      <xdr:colOff>190500</xdr:colOff>
      <xdr:row>51</xdr:row>
      <xdr:rowOff>76200</xdr:rowOff>
    </xdr:to>
    <xdr:sp macro="" textlink="">
      <xdr:nvSpPr>
        <xdr:cNvPr id="14" name="25 CuadroTexto"/>
        <xdr:cNvSpPr txBox="1"/>
      </xdr:nvSpPr>
      <xdr:spPr>
        <a:xfrm>
          <a:off x="2895600" y="9677400"/>
          <a:ext cx="1619250" cy="8667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just"/>
          <a:r>
            <a:rPr lang="en-GB" sz="800" i="1">
              <a:solidFill>
                <a:schemeClr val="tx1">
                  <a:lumMod val="50000"/>
                  <a:lumOff val="50000"/>
                </a:schemeClr>
              </a:solidFill>
              <a:latin typeface="Arial" panose="020B0604020202020204" pitchFamily="34" charset="0"/>
              <a:cs typeface="Arial" panose="020B0604020202020204" pitchFamily="34" charset="0"/>
            </a:rPr>
            <a:t>Información original </a:t>
          </a:r>
          <a:r>
            <a:rPr lang="en-GB" sz="800" i="1" baseline="0">
              <a:solidFill>
                <a:schemeClr val="tx1">
                  <a:lumMod val="50000"/>
                  <a:lumOff val="50000"/>
                </a:schemeClr>
              </a:solidFill>
              <a:latin typeface="Arial" panose="020B0604020202020204" pitchFamily="34" charset="0"/>
              <a:cs typeface="Arial" panose="020B0604020202020204" pitchFamily="34" charset="0"/>
            </a:rPr>
            <a:t>procesada, para ser usada en el inventario de GEI  del sector.</a:t>
          </a:r>
        </a:p>
      </xdr:txBody>
    </xdr:sp>
    <xdr:clientData/>
  </xdr:twoCellAnchor>
  <xdr:twoCellAnchor>
    <xdr:from>
      <xdr:col>4</xdr:col>
      <xdr:colOff>95250</xdr:colOff>
      <xdr:row>58</xdr:row>
      <xdr:rowOff>38100</xdr:rowOff>
    </xdr:from>
    <xdr:to>
      <xdr:col>6</xdr:col>
      <xdr:colOff>190500</xdr:colOff>
      <xdr:row>62</xdr:row>
      <xdr:rowOff>142875</xdr:rowOff>
    </xdr:to>
    <xdr:sp macro="" textlink="">
      <xdr:nvSpPr>
        <xdr:cNvPr id="15" name="27 CuadroTexto"/>
        <xdr:cNvSpPr txBox="1"/>
      </xdr:nvSpPr>
      <xdr:spPr>
        <a:xfrm>
          <a:off x="2895600" y="11839575"/>
          <a:ext cx="1619250" cy="8667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just"/>
          <a:r>
            <a:rPr lang="en-GB" sz="800" i="1">
              <a:solidFill>
                <a:schemeClr val="tx1">
                  <a:lumMod val="50000"/>
                  <a:lumOff val="50000"/>
                </a:schemeClr>
              </a:solidFill>
              <a:latin typeface="Arial" panose="020B0604020202020204" pitchFamily="34" charset="0"/>
              <a:cs typeface="Arial" panose="020B0604020202020204" pitchFamily="34" charset="0"/>
            </a:rPr>
            <a:t>Datos de propiedades de datos vinculados al sector, constantes</a:t>
          </a:r>
          <a:r>
            <a:rPr lang="en-GB" sz="800" i="1" baseline="0">
              <a:solidFill>
                <a:schemeClr val="tx1">
                  <a:lumMod val="50000"/>
                  <a:lumOff val="50000"/>
                </a:schemeClr>
              </a:solidFill>
              <a:latin typeface="Arial" panose="020B0604020202020204" pitchFamily="34" charset="0"/>
              <a:cs typeface="Arial" panose="020B0604020202020204" pitchFamily="34" charset="0"/>
            </a:rPr>
            <a:t> de conversión y factores de emisión por fuente.</a:t>
          </a:r>
        </a:p>
      </xdr:txBody>
    </xdr:sp>
    <xdr:clientData/>
  </xdr:twoCellAnchor>
  <xdr:twoCellAnchor>
    <xdr:from>
      <xdr:col>8</xdr:col>
      <xdr:colOff>133350</xdr:colOff>
      <xdr:row>52</xdr:row>
      <xdr:rowOff>123825</xdr:rowOff>
    </xdr:from>
    <xdr:to>
      <xdr:col>10</xdr:col>
      <xdr:colOff>228600</xdr:colOff>
      <xdr:row>57</xdr:row>
      <xdr:rowOff>38100</xdr:rowOff>
    </xdr:to>
    <xdr:sp macro="" textlink="">
      <xdr:nvSpPr>
        <xdr:cNvPr id="16" name="28 CuadroTexto"/>
        <xdr:cNvSpPr txBox="1"/>
      </xdr:nvSpPr>
      <xdr:spPr>
        <a:xfrm>
          <a:off x="5981700" y="10782300"/>
          <a:ext cx="1933575" cy="8667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just"/>
          <a:r>
            <a:rPr lang="en-GB" sz="800" i="1">
              <a:solidFill>
                <a:schemeClr val="tx1">
                  <a:lumMod val="50000"/>
                  <a:lumOff val="50000"/>
                </a:schemeClr>
              </a:solidFill>
              <a:latin typeface="Arial" panose="020B0604020202020204" pitchFamily="34" charset="0"/>
              <a:cs typeface="Arial" panose="020B0604020202020204" pitchFamily="34" charset="0"/>
            </a:rPr>
            <a:t>Formatos de cálculo</a:t>
          </a:r>
          <a:r>
            <a:rPr lang="en-GB" sz="800" i="1" baseline="0">
              <a:solidFill>
                <a:schemeClr val="tx1">
                  <a:lumMod val="50000"/>
                  <a:lumOff val="50000"/>
                </a:schemeClr>
              </a:solidFill>
              <a:latin typeface="Arial" panose="020B0604020202020204" pitchFamily="34" charset="0"/>
              <a:cs typeface="Arial" panose="020B0604020202020204" pitchFamily="34" charset="0"/>
            </a:rPr>
            <a:t>, según las Directrices 2006 del IPCC para inventarios nacionales de GEI</a:t>
          </a:r>
        </a:p>
      </xdr:txBody>
    </xdr:sp>
    <xdr:clientData/>
  </xdr:twoCellAnchor>
  <xdr:twoCellAnchor>
    <xdr:from>
      <xdr:col>10</xdr:col>
      <xdr:colOff>638175</xdr:colOff>
      <xdr:row>52</xdr:row>
      <xdr:rowOff>123825</xdr:rowOff>
    </xdr:from>
    <xdr:to>
      <xdr:col>12</xdr:col>
      <xdr:colOff>733425</xdr:colOff>
      <xdr:row>57</xdr:row>
      <xdr:rowOff>38100</xdr:rowOff>
    </xdr:to>
    <xdr:sp macro="" textlink="">
      <xdr:nvSpPr>
        <xdr:cNvPr id="17" name="29 CuadroTexto"/>
        <xdr:cNvSpPr txBox="1"/>
      </xdr:nvSpPr>
      <xdr:spPr>
        <a:xfrm>
          <a:off x="8324850" y="10782300"/>
          <a:ext cx="1619250" cy="8667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just"/>
          <a:r>
            <a:rPr lang="en-GB" sz="800" i="1">
              <a:solidFill>
                <a:schemeClr val="tx1">
                  <a:lumMod val="50000"/>
                  <a:lumOff val="50000"/>
                </a:schemeClr>
              </a:solidFill>
              <a:latin typeface="Arial" panose="020B0604020202020204" pitchFamily="34" charset="0"/>
              <a:cs typeface="Arial" panose="020B0604020202020204" pitchFamily="34" charset="0"/>
            </a:rPr>
            <a:t>Presenta dos versiones:</a:t>
          </a:r>
        </a:p>
        <a:p>
          <a:pPr algn="just"/>
          <a:r>
            <a:rPr lang="en-GB" sz="800" i="1" baseline="0">
              <a:solidFill>
                <a:schemeClr val="tx1">
                  <a:lumMod val="50000"/>
                  <a:lumOff val="50000"/>
                </a:schemeClr>
              </a:solidFill>
              <a:latin typeface="Arial" panose="020B0604020202020204" pitchFamily="34" charset="0"/>
              <a:cs typeface="Arial" panose="020B0604020202020204" pitchFamily="34" charset="0"/>
            </a:rPr>
            <a:t>- Hoja de resultados, según formato </a:t>
          </a:r>
          <a:r>
            <a:rPr lang="en-GB" sz="800" i="1" baseline="0">
              <a:solidFill>
                <a:schemeClr val="bg1">
                  <a:lumMod val="65000"/>
                </a:schemeClr>
              </a:solidFill>
              <a:latin typeface="Arial" panose="020B0604020202020204" pitchFamily="34" charset="0"/>
              <a:cs typeface="Arial" panose="020B0604020202020204" pitchFamily="34" charset="0"/>
            </a:rPr>
            <a:t>GL2006.</a:t>
          </a:r>
        </a:p>
        <a:p>
          <a:pPr algn="just"/>
          <a:r>
            <a:rPr lang="en-GB" sz="800" i="1" baseline="0">
              <a:solidFill>
                <a:schemeClr val="tx1">
                  <a:lumMod val="50000"/>
                  <a:lumOff val="50000"/>
                </a:schemeClr>
              </a:solidFill>
              <a:latin typeface="Arial" panose="020B0604020202020204" pitchFamily="34" charset="0"/>
              <a:cs typeface="Arial" panose="020B0604020202020204" pitchFamily="34" charset="0"/>
            </a:rPr>
            <a:t>- Hojas resumen de resultados, para comunicaciones nacionales y del sector.</a:t>
          </a:r>
        </a:p>
      </xdr:txBody>
    </xdr:sp>
    <xdr:clientData/>
  </xdr:twoCellAnchor>
  <xdr:twoCellAnchor>
    <xdr:from>
      <xdr:col>1</xdr:col>
      <xdr:colOff>133350</xdr:colOff>
      <xdr:row>53</xdr:row>
      <xdr:rowOff>9525</xdr:rowOff>
    </xdr:from>
    <xdr:to>
      <xdr:col>2</xdr:col>
      <xdr:colOff>695325</xdr:colOff>
      <xdr:row>57</xdr:row>
      <xdr:rowOff>114300</xdr:rowOff>
    </xdr:to>
    <xdr:sp macro="" textlink="">
      <xdr:nvSpPr>
        <xdr:cNvPr id="18" name="23 Esquina doblada"/>
        <xdr:cNvSpPr/>
      </xdr:nvSpPr>
      <xdr:spPr>
        <a:xfrm>
          <a:off x="352425" y="10858500"/>
          <a:ext cx="1619250" cy="866775"/>
        </a:xfrm>
        <a:prstGeom prst="foldedCorner">
          <a:avLst/>
        </a:prstGeom>
        <a:solidFill>
          <a:srgbClr val="E6B8B7"/>
        </a:solidFill>
        <a:ln w="3175">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marL="0" indent="0" algn="l"/>
          <a:r>
            <a:rPr lang="en-GB" sz="900">
              <a:solidFill>
                <a:sysClr val="windowText" lastClr="000000"/>
              </a:solidFill>
              <a:latin typeface="Arial" panose="020B0604020202020204" pitchFamily="34" charset="0"/>
              <a:ea typeface="+mn-ea"/>
              <a:cs typeface="Arial" panose="020B0604020202020204" pitchFamily="34" charset="0"/>
            </a:rPr>
            <a:t>Hoja de Características</a:t>
          </a:r>
          <a:r>
            <a:rPr lang="en-GB" sz="900" baseline="0">
              <a:solidFill>
                <a:sysClr val="windowText" lastClr="000000"/>
              </a:solidFill>
              <a:latin typeface="Arial" panose="020B0604020202020204" pitchFamily="34" charset="0"/>
              <a:ea typeface="+mn-ea"/>
              <a:cs typeface="Arial" panose="020B0604020202020204" pitchFamily="34" charset="0"/>
            </a:rPr>
            <a:t> de datos. </a:t>
          </a:r>
        </a:p>
      </xdr:txBody>
    </xdr:sp>
    <xdr:clientData/>
  </xdr:twoCellAnchor>
  <xdr:twoCellAnchor>
    <xdr:from>
      <xdr:col>1</xdr:col>
      <xdr:colOff>133350</xdr:colOff>
      <xdr:row>44</xdr:row>
      <xdr:rowOff>9525</xdr:rowOff>
    </xdr:from>
    <xdr:to>
      <xdr:col>1</xdr:col>
      <xdr:colOff>180975</xdr:colOff>
      <xdr:row>55</xdr:row>
      <xdr:rowOff>57150</xdr:rowOff>
    </xdr:to>
    <xdr:cxnSp macro="">
      <xdr:nvCxnSpPr>
        <xdr:cNvPr id="19" name="26 Conector angular"/>
        <xdr:cNvCxnSpPr>
          <a:stCxn id="18" idx="1"/>
          <a:endCxn id="6" idx="1"/>
        </xdr:cNvCxnSpPr>
      </xdr:nvCxnSpPr>
      <xdr:spPr>
        <a:xfrm rot="10800000" flipH="1">
          <a:off x="352425" y="9144000"/>
          <a:ext cx="47625" cy="2143125"/>
        </a:xfrm>
        <a:prstGeom prst="bentConnector3">
          <a:avLst>
            <a:gd name="adj1" fmla="val -480000"/>
          </a:avLst>
        </a:prstGeom>
        <a:ln w="12700">
          <a:solidFill>
            <a:sysClr val="windowText" lastClr="000000"/>
          </a:solidFill>
          <a:prstDash val="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58</xdr:row>
      <xdr:rowOff>38100</xdr:rowOff>
    </xdr:from>
    <xdr:to>
      <xdr:col>2</xdr:col>
      <xdr:colOff>695325</xdr:colOff>
      <xdr:row>62</xdr:row>
      <xdr:rowOff>142875</xdr:rowOff>
    </xdr:to>
    <xdr:sp macro="" textlink="">
      <xdr:nvSpPr>
        <xdr:cNvPr id="20" name="30 CuadroTexto"/>
        <xdr:cNvSpPr txBox="1"/>
      </xdr:nvSpPr>
      <xdr:spPr>
        <a:xfrm>
          <a:off x="352425" y="11839575"/>
          <a:ext cx="1619250" cy="8667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800" i="1">
              <a:solidFill>
                <a:schemeClr val="tx1">
                  <a:lumMod val="50000"/>
                  <a:lumOff val="50000"/>
                </a:schemeClr>
              </a:solidFill>
              <a:latin typeface="Arial" panose="020B0604020202020204" pitchFamily="34" charset="0"/>
              <a:cs typeface="Arial" panose="020B0604020202020204" pitchFamily="34" charset="0"/>
            </a:rPr>
            <a:t>Es una hoja informativa  de los datos del sector, necesarios para el inventario de GEI.</a:t>
          </a:r>
          <a:endParaRPr lang="en-GB" sz="800" i="1" baseline="0">
            <a:solidFill>
              <a:schemeClr val="tx1">
                <a:lumMod val="50000"/>
                <a:lumOff val="50000"/>
              </a:schemeClr>
            </a:solidFill>
            <a:latin typeface="Arial" panose="020B0604020202020204" pitchFamily="34" charset="0"/>
            <a:cs typeface="Arial" panose="020B0604020202020204" pitchFamily="34" charset="0"/>
          </a:endParaRPr>
        </a:p>
      </xdr:txBody>
    </xdr:sp>
    <xdr:clientData/>
  </xdr:twoCellAnchor>
  <xdr:twoCellAnchor>
    <xdr:from>
      <xdr:col>10</xdr:col>
      <xdr:colOff>228600</xdr:colOff>
      <xdr:row>49</xdr:row>
      <xdr:rowOff>152400</xdr:rowOff>
    </xdr:from>
    <xdr:to>
      <xdr:col>10</xdr:col>
      <xdr:colOff>638175</xdr:colOff>
      <xdr:row>49</xdr:row>
      <xdr:rowOff>152400</xdr:rowOff>
    </xdr:to>
    <xdr:cxnSp macro="">
      <xdr:nvCxnSpPr>
        <xdr:cNvPr id="21" name="Conector recto de flecha 20"/>
        <xdr:cNvCxnSpPr>
          <a:stCxn id="9" idx="3"/>
          <a:endCxn id="12" idx="1"/>
        </xdr:cNvCxnSpPr>
      </xdr:nvCxnSpPr>
      <xdr:spPr>
        <a:xfrm flipV="1">
          <a:off x="7915275" y="10239375"/>
          <a:ext cx="409575" cy="0"/>
        </a:xfrm>
        <a:prstGeom prst="straightConnector1">
          <a:avLst/>
        </a:prstGeom>
        <a:ln w="1905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742950</xdr:colOff>
      <xdr:row>44</xdr:row>
      <xdr:rowOff>0</xdr:rowOff>
    </xdr:from>
    <xdr:to>
      <xdr:col>4</xdr:col>
      <xdr:colOff>85725</xdr:colOff>
      <xdr:row>44</xdr:row>
      <xdr:rowOff>9525</xdr:rowOff>
    </xdr:to>
    <xdr:cxnSp macro="">
      <xdr:nvCxnSpPr>
        <xdr:cNvPr id="22" name="Conector recto de flecha 21"/>
        <xdr:cNvCxnSpPr>
          <a:stCxn id="6" idx="3"/>
          <a:endCxn id="7" idx="1"/>
        </xdr:cNvCxnSpPr>
      </xdr:nvCxnSpPr>
      <xdr:spPr>
        <a:xfrm flipV="1">
          <a:off x="2019300" y="9134475"/>
          <a:ext cx="866775" cy="9525"/>
        </a:xfrm>
        <a:prstGeom prst="straightConnector1">
          <a:avLst/>
        </a:prstGeom>
        <a:ln w="1905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971550</xdr:colOff>
      <xdr:row>18</xdr:row>
      <xdr:rowOff>38100</xdr:rowOff>
    </xdr:from>
    <xdr:to>
      <xdr:col>3</xdr:col>
      <xdr:colOff>419100</xdr:colOff>
      <xdr:row>27</xdr:row>
      <xdr:rowOff>133350</xdr:rowOff>
    </xdr:to>
    <xdr:pic>
      <xdr:nvPicPr>
        <xdr:cNvPr id="24" name="Imagen 23"/>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1190625" y="4219575"/>
          <a:ext cx="1266825" cy="1809750"/>
        </a:xfrm>
        <a:prstGeom prst="rect">
          <a:avLst/>
        </a:prstGeom>
        <a:ln>
          <a:noFill/>
        </a:ln>
      </xdr:spPr>
    </xdr:pic>
    <xdr:clientData/>
  </xdr:twoCellAnchor>
  <xdr:twoCellAnchor>
    <xdr:from>
      <xdr:col>3</xdr:col>
      <xdr:colOff>266700</xdr:colOff>
      <xdr:row>11</xdr:row>
      <xdr:rowOff>323850</xdr:rowOff>
    </xdr:from>
    <xdr:to>
      <xdr:col>9</xdr:col>
      <xdr:colOff>752475</xdr:colOff>
      <xdr:row>13</xdr:row>
      <xdr:rowOff>85725</xdr:rowOff>
    </xdr:to>
    <xdr:grpSp>
      <xdr:nvGrpSpPr>
        <xdr:cNvPr id="28" name="2 Grupo"/>
        <xdr:cNvGrpSpPr/>
      </xdr:nvGrpSpPr>
      <xdr:grpSpPr>
        <a:xfrm>
          <a:off x="2305050" y="2524125"/>
          <a:ext cx="5372100" cy="790575"/>
          <a:chOff x="2112538" y="2819927"/>
          <a:chExt cx="4806623" cy="628603"/>
        </a:xfrm>
      </xdr:grpSpPr>
      <xdr:sp macro="" textlink="">
        <xdr:nvSpPr>
          <xdr:cNvPr id="29" name="1 Cerrar llave"/>
          <xdr:cNvSpPr/>
        </xdr:nvSpPr>
        <xdr:spPr>
          <a:xfrm>
            <a:off x="2112538" y="2904788"/>
            <a:ext cx="72099" cy="311944"/>
          </a:xfrm>
          <a:prstGeom prst="rightBrace">
            <a:avLst>
              <a:gd name="adj1" fmla="val 23957"/>
              <a:gd name="adj2" fmla="val 50000"/>
            </a:avLst>
          </a:prstGeom>
          <a:ln>
            <a:headEnd type="none"/>
            <a:tailEnd type="non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30" name="7 CuadroTexto"/>
          <xdr:cNvSpPr txBox="1"/>
        </xdr:nvSpPr>
        <xdr:spPr>
          <a:xfrm>
            <a:off x="2184637" y="2819927"/>
            <a:ext cx="4734524" cy="628603"/>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just"/>
            <a:r>
              <a:rPr lang="en-GB" sz="900" b="1">
                <a:latin typeface="Arial" panose="020B0604020202020204" pitchFamily="34" charset="0"/>
                <a:cs typeface="Arial" panose="020B0604020202020204" pitchFamily="34" charset="0"/>
              </a:rPr>
              <a:t>Fuente</a:t>
            </a:r>
            <a:r>
              <a:rPr lang="en-GB" sz="900" b="1" baseline="0">
                <a:latin typeface="Arial" panose="020B0604020202020204" pitchFamily="34" charset="0"/>
                <a:cs typeface="Arial" panose="020B0604020202020204" pitchFamily="34" charset="0"/>
              </a:rPr>
              <a:t> 4D1a (Emisiones de CH</a:t>
            </a:r>
            <a:r>
              <a:rPr lang="en-GB" sz="900" b="1" baseline="-25000">
                <a:latin typeface="Arial" panose="020B0604020202020204" pitchFamily="34" charset="0"/>
                <a:cs typeface="Arial" panose="020B0604020202020204" pitchFamily="34" charset="0"/>
              </a:rPr>
              <a:t>4</a:t>
            </a:r>
            <a:r>
              <a:rPr lang="en-GB" sz="900" b="1" baseline="0">
                <a:latin typeface="Arial" panose="020B0604020202020204" pitchFamily="34" charset="0"/>
                <a:cs typeface="Arial" panose="020B0604020202020204" pitchFamily="34" charset="0"/>
              </a:rPr>
              <a:t>)</a:t>
            </a:r>
            <a:r>
              <a:rPr lang="en-GB" sz="900" b="0" baseline="0">
                <a:latin typeface="Arial" panose="020B0604020202020204" pitchFamily="34" charset="0"/>
                <a:cs typeface="Arial" panose="020B0604020202020204" pitchFamily="34" charset="0"/>
              </a:rPr>
              <a:t>:</a:t>
            </a:r>
            <a:r>
              <a:rPr lang="en-GB" sz="900" b="1" baseline="0">
                <a:latin typeface="Arial" panose="020B0604020202020204" pitchFamily="34" charset="0"/>
                <a:cs typeface="Arial" panose="020B0604020202020204" pitchFamily="34" charset="0"/>
              </a:rPr>
              <a:t> </a:t>
            </a:r>
            <a:r>
              <a:rPr lang="en-GB" sz="900" b="0" baseline="0">
                <a:latin typeface="Arial" panose="020B0604020202020204" pitchFamily="34" charset="0"/>
                <a:cs typeface="Arial" panose="020B0604020202020204" pitchFamily="34" charset="0"/>
              </a:rPr>
              <a:t>Emisiones de CH</a:t>
            </a:r>
            <a:r>
              <a:rPr lang="en-GB" sz="900" b="0" baseline="-25000">
                <a:latin typeface="Arial" panose="020B0604020202020204" pitchFamily="34" charset="0"/>
                <a:cs typeface="Arial" panose="020B0604020202020204" pitchFamily="34" charset="0"/>
              </a:rPr>
              <a:t>4</a:t>
            </a:r>
            <a:r>
              <a:rPr lang="en-GB" sz="900" b="0" baseline="0">
                <a:latin typeface="Arial" panose="020B0604020202020204" pitchFamily="34" charset="0"/>
                <a:cs typeface="Arial" panose="020B0604020202020204" pitchFamily="34" charset="0"/>
              </a:rPr>
              <a:t> generadas por el tratamiento y eliminación de agua residual </a:t>
            </a:r>
            <a:r>
              <a:rPr lang="en-GB" sz="900" b="0" baseline="0">
                <a:solidFill>
                  <a:sysClr val="windowText" lastClr="000000"/>
                </a:solidFill>
                <a:latin typeface="Arial" panose="020B0604020202020204" pitchFamily="34" charset="0"/>
                <a:cs typeface="Arial" panose="020B0604020202020204" pitchFamily="34" charset="0"/>
              </a:rPr>
              <a:t>doméstica en condiciones anaeróbicas.</a:t>
            </a:r>
          </a:p>
          <a:p>
            <a:pPr algn="just"/>
            <a:r>
              <a:rPr lang="en-GB" sz="900" b="0" baseline="0">
                <a:latin typeface="Arial" panose="020B0604020202020204" pitchFamily="34" charset="0"/>
                <a:cs typeface="Arial" panose="020B0604020202020204" pitchFamily="34" charset="0"/>
              </a:rPr>
              <a:t/>
            </a:r>
            <a:br>
              <a:rPr lang="en-GB" sz="900" b="0" baseline="0">
                <a:latin typeface="Arial" panose="020B0604020202020204" pitchFamily="34" charset="0"/>
                <a:cs typeface="Arial" panose="020B0604020202020204" pitchFamily="34" charset="0"/>
              </a:rPr>
            </a:br>
            <a:r>
              <a:rPr lang="en-GB" sz="900" b="1">
                <a:solidFill>
                  <a:schemeClr val="dk1"/>
                </a:solidFill>
                <a:effectLst/>
                <a:latin typeface="Arial" panose="020B0604020202020204" pitchFamily="34" charset="0"/>
                <a:ea typeface="+mn-ea"/>
                <a:cs typeface="Arial" panose="020B0604020202020204" pitchFamily="34" charset="0"/>
              </a:rPr>
              <a:t>Fuente</a:t>
            </a:r>
            <a:r>
              <a:rPr lang="en-GB" sz="900" b="1" baseline="0">
                <a:solidFill>
                  <a:schemeClr val="dk1"/>
                </a:solidFill>
                <a:effectLst/>
                <a:latin typeface="Arial" panose="020B0604020202020204" pitchFamily="34" charset="0"/>
                <a:ea typeface="+mn-ea"/>
                <a:cs typeface="Arial" panose="020B0604020202020204" pitchFamily="34" charset="0"/>
              </a:rPr>
              <a:t> 4D1b</a:t>
            </a:r>
            <a:r>
              <a:rPr lang="en-GB" sz="900" b="1" baseline="0">
                <a:solidFill>
                  <a:sysClr val="windowText" lastClr="000000"/>
                </a:solidFill>
                <a:effectLst/>
                <a:latin typeface="Arial" panose="020B0604020202020204" pitchFamily="34" charset="0"/>
                <a:ea typeface="+mn-ea"/>
                <a:cs typeface="Arial" panose="020B0604020202020204" pitchFamily="34" charset="0"/>
              </a:rPr>
              <a:t> (Emisiones de N</a:t>
            </a:r>
            <a:r>
              <a:rPr lang="en-GB" sz="900" b="1" baseline="-25000">
                <a:solidFill>
                  <a:sysClr val="windowText" lastClr="000000"/>
                </a:solidFill>
                <a:effectLst/>
                <a:latin typeface="Arial" panose="020B0604020202020204" pitchFamily="34" charset="0"/>
                <a:ea typeface="+mn-ea"/>
                <a:cs typeface="Arial" panose="020B0604020202020204" pitchFamily="34" charset="0"/>
              </a:rPr>
              <a:t>2</a:t>
            </a:r>
            <a:r>
              <a:rPr lang="en-GB" sz="900" b="1" baseline="0">
                <a:solidFill>
                  <a:sysClr val="windowText" lastClr="000000"/>
                </a:solidFill>
                <a:effectLst/>
                <a:latin typeface="Arial" panose="020B0604020202020204" pitchFamily="34" charset="0"/>
                <a:ea typeface="+mn-ea"/>
                <a:cs typeface="Arial" panose="020B0604020202020204" pitchFamily="34" charset="0"/>
              </a:rPr>
              <a:t>O)</a:t>
            </a:r>
            <a:r>
              <a:rPr lang="en-GB" sz="900" b="0" baseline="0">
                <a:solidFill>
                  <a:sysClr val="windowText" lastClr="000000"/>
                </a:solidFill>
                <a:effectLst/>
                <a:latin typeface="Arial" panose="020B0604020202020204" pitchFamily="34" charset="0"/>
                <a:ea typeface="+mn-ea"/>
                <a:cs typeface="Arial" panose="020B0604020202020204" pitchFamily="34" charset="0"/>
              </a:rPr>
              <a:t>:</a:t>
            </a:r>
            <a:r>
              <a:rPr lang="en-GB" sz="900" b="1" baseline="0">
                <a:solidFill>
                  <a:sysClr val="windowText" lastClr="000000"/>
                </a:solidFill>
                <a:effectLst/>
                <a:latin typeface="Arial" panose="020B0604020202020204" pitchFamily="34" charset="0"/>
                <a:ea typeface="+mn-ea"/>
                <a:cs typeface="Arial" panose="020B0604020202020204" pitchFamily="34" charset="0"/>
              </a:rPr>
              <a:t> </a:t>
            </a:r>
            <a:r>
              <a:rPr lang="en-GB" sz="900" b="0" baseline="0">
                <a:solidFill>
                  <a:sysClr val="windowText" lastClr="000000"/>
                </a:solidFill>
                <a:latin typeface="Arial" panose="020B0604020202020204" pitchFamily="34" charset="0"/>
                <a:cs typeface="Arial" panose="020B0604020202020204" pitchFamily="34" charset="0"/>
              </a:rPr>
              <a:t>emisiones de N</a:t>
            </a:r>
            <a:r>
              <a:rPr lang="en-GB" sz="900" b="0" baseline="-25000">
                <a:solidFill>
                  <a:sysClr val="windowText" lastClr="000000"/>
                </a:solidFill>
                <a:latin typeface="Arial" panose="020B0604020202020204" pitchFamily="34" charset="0"/>
                <a:cs typeface="Arial" panose="020B0604020202020204" pitchFamily="34" charset="0"/>
              </a:rPr>
              <a:t>2</a:t>
            </a:r>
            <a:r>
              <a:rPr lang="en-GB" sz="900" b="0" baseline="0">
                <a:solidFill>
                  <a:sysClr val="windowText" lastClr="000000"/>
                </a:solidFill>
                <a:latin typeface="Arial" panose="020B0604020202020204" pitchFamily="34" charset="0"/>
                <a:cs typeface="Arial" panose="020B0604020202020204" pitchFamily="34" charset="0"/>
              </a:rPr>
              <a:t>O generado por la degradación de los componentes nitrogenados en las aguas residuales: urea, nitrato y proteínas</a:t>
            </a:r>
            <a:endParaRPr lang="en-GB" sz="900">
              <a:solidFill>
                <a:sysClr val="windowText" lastClr="000000"/>
              </a:solidFill>
              <a:latin typeface="Arial" panose="020B0604020202020204" pitchFamily="34" charset="0"/>
              <a:cs typeface="Arial" panose="020B0604020202020204" pitchFamily="34" charset="0"/>
            </a:endParaRPr>
          </a:p>
        </xdr:txBody>
      </xdr:sp>
    </xdr:grpSp>
    <xdr:clientData/>
  </xdr:twoCellAnchor>
  <xdr:oneCellAnchor>
    <xdr:from>
      <xdr:col>5</xdr:col>
      <xdr:colOff>85725</xdr:colOff>
      <xdr:row>20</xdr:row>
      <xdr:rowOff>0</xdr:rowOff>
    </xdr:from>
    <xdr:ext cx="4505325" cy="314325"/>
    <mc:AlternateContent xmlns:mc="http://schemas.openxmlformats.org/markup-compatibility/2006">
      <mc:Choice xmlns:a14="http://schemas.microsoft.com/office/drawing/2010/main" Requires="a14">
        <xdr:sp macro="" textlink="">
          <xdr:nvSpPr>
            <xdr:cNvPr id="31" name="8 CuadroTexto"/>
            <xdr:cNvSpPr txBox="1"/>
          </xdr:nvSpPr>
          <xdr:spPr>
            <a:xfrm>
              <a:off x="3648075" y="4562475"/>
              <a:ext cx="4505325" cy="314325"/>
            </a:xfrm>
            <a:prstGeom prst="rect">
              <a:avLst/>
            </a:prstGeom>
            <a:noFill/>
            <a:ln>
              <a:solidFill>
                <a:schemeClr val="accent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es-PE" sz="1200" i="1">
                  <a:latin typeface="Times New Roman" panose="02020603050405020304" pitchFamily="18" charset="0"/>
                  <a:cs typeface="Times New Roman" panose="02020603050405020304" pitchFamily="18" charset="0"/>
                </a:rPr>
                <a:t>Emisiones</a:t>
              </a:r>
              <a:r>
                <a:rPr lang="es-PE" sz="1200" i="1" baseline="0">
                  <a:latin typeface="Times New Roman" panose="02020603050405020304" pitchFamily="18" charset="0"/>
                  <a:cs typeface="Times New Roman" panose="02020603050405020304" pitchFamily="18" charset="0"/>
                </a:rPr>
                <a:t>  GEI </a:t>
              </a:r>
              <a14:m>
                <m:oMath xmlns:m="http://schemas.openxmlformats.org/officeDocument/2006/math">
                  <m:r>
                    <a:rPr lang="es-PE" sz="1200" i="1">
                      <a:latin typeface="Cambria Math"/>
                    </a:rPr>
                    <m:t>=</m:t>
                  </m:r>
                  <m:nary>
                    <m:naryPr>
                      <m:chr m:val="∑"/>
                      <m:supHide m:val="on"/>
                      <m:ctrlPr>
                        <a:rPr lang="es-PE" sz="1200" i="1">
                          <a:latin typeface="Cambria Math" panose="02040503050406030204" pitchFamily="18" charset="0"/>
                        </a:rPr>
                      </m:ctrlPr>
                    </m:naryPr>
                    <m:sub>
                      <m:r>
                        <m:rPr>
                          <m:brk m:alnAt="7"/>
                        </m:rPr>
                        <a:rPr lang="es-ES" sz="1200" b="0" i="1">
                          <a:latin typeface="Cambria Math"/>
                        </a:rPr>
                        <m:t>𝑎</m:t>
                      </m:r>
                    </m:sub>
                    <m:sup/>
                    <m:e>
                      <m:sSub>
                        <m:sSubPr>
                          <m:ctrlPr>
                            <a:rPr lang="es-PE" sz="1200" i="1">
                              <a:solidFill>
                                <a:schemeClr val="tx1"/>
                              </a:solidFill>
                              <a:effectLst/>
                              <a:latin typeface="Cambria Math" panose="02040503050406030204" pitchFamily="18" charset="0"/>
                              <a:ea typeface="+mn-ea"/>
                              <a:cs typeface="+mn-cs"/>
                            </a:rPr>
                          </m:ctrlPr>
                        </m:sSubPr>
                        <m:e>
                          <m:r>
                            <a:rPr lang="es-PE" sz="1200" b="0" i="1">
                              <a:solidFill>
                                <a:schemeClr val="tx1"/>
                              </a:solidFill>
                              <a:effectLst/>
                              <a:latin typeface="Cambria Math" panose="02040503050406030204" pitchFamily="18" charset="0"/>
                              <a:ea typeface="+mn-ea"/>
                              <a:cs typeface="+mn-cs"/>
                            </a:rPr>
                            <m:t>𝑁𝑖𝑣𝑒𝑙</m:t>
                          </m:r>
                          <m:r>
                            <a:rPr lang="es-PE" sz="1200" b="0" i="1">
                              <a:solidFill>
                                <a:schemeClr val="tx1"/>
                              </a:solidFill>
                              <a:effectLst/>
                              <a:latin typeface="Cambria Math" panose="02040503050406030204" pitchFamily="18" charset="0"/>
                              <a:ea typeface="+mn-ea"/>
                              <a:cs typeface="+mn-cs"/>
                            </a:rPr>
                            <m:t> </m:t>
                          </m:r>
                          <m:r>
                            <a:rPr lang="es-PE" sz="1200" b="0" i="1">
                              <a:solidFill>
                                <a:schemeClr val="tx1"/>
                              </a:solidFill>
                              <a:effectLst/>
                              <a:latin typeface="Cambria Math" panose="02040503050406030204" pitchFamily="18" charset="0"/>
                              <a:ea typeface="+mn-ea"/>
                              <a:cs typeface="+mn-cs"/>
                            </a:rPr>
                            <m:t>𝑑𝑒</m:t>
                          </m:r>
                          <m:r>
                            <a:rPr lang="es-PE" sz="1200" b="0" i="1">
                              <a:solidFill>
                                <a:schemeClr val="tx1"/>
                              </a:solidFill>
                              <a:effectLst/>
                              <a:latin typeface="Cambria Math" panose="02040503050406030204" pitchFamily="18" charset="0"/>
                              <a:ea typeface="+mn-ea"/>
                              <a:cs typeface="+mn-cs"/>
                            </a:rPr>
                            <m:t> </m:t>
                          </m:r>
                          <m:r>
                            <a:rPr lang="es-PE" sz="1200" b="0" i="1">
                              <a:solidFill>
                                <a:schemeClr val="tx1"/>
                              </a:solidFill>
                              <a:effectLst/>
                              <a:latin typeface="Cambria Math" panose="02040503050406030204" pitchFamily="18" charset="0"/>
                              <a:ea typeface="+mn-ea"/>
                              <a:cs typeface="+mn-cs"/>
                            </a:rPr>
                            <m:t>𝑎𝑐𝑡𝑖𝑣𝑖𝑑𝑎𝑑</m:t>
                          </m:r>
                        </m:e>
                        <m:sub>
                          <m:r>
                            <a:rPr lang="es-MX" sz="1200" b="0" i="1">
                              <a:solidFill>
                                <a:schemeClr val="tx1"/>
                              </a:solidFill>
                              <a:effectLst/>
                              <a:latin typeface="Cambria Math"/>
                              <a:ea typeface="+mn-ea"/>
                              <a:cs typeface="+mn-cs"/>
                            </a:rPr>
                            <m:t>𝑎</m:t>
                          </m:r>
                        </m:sub>
                      </m:sSub>
                      <m:r>
                        <a:rPr lang="es-MX" sz="1200" b="0" i="1">
                          <a:solidFill>
                            <a:schemeClr val="tx1"/>
                          </a:solidFill>
                          <a:effectLst/>
                          <a:latin typeface="Cambria Math"/>
                          <a:ea typeface="+mn-ea"/>
                          <a:cs typeface="+mn-cs"/>
                        </a:rPr>
                        <m:t> </m:t>
                      </m:r>
                      <m:r>
                        <a:rPr lang="es-MX" sz="1200" b="0" i="1">
                          <a:solidFill>
                            <a:schemeClr val="tx1"/>
                          </a:solidFill>
                          <a:effectLst/>
                          <a:latin typeface="Cambria Math"/>
                          <a:ea typeface="Cambria Math"/>
                          <a:cs typeface="+mn-cs"/>
                        </a:rPr>
                        <m:t>×</m:t>
                      </m:r>
                      <m:sSub>
                        <m:sSubPr>
                          <m:ctrlPr>
                            <a:rPr lang="es-PE" sz="1200" i="1">
                              <a:solidFill>
                                <a:schemeClr val="tx1"/>
                              </a:solidFill>
                              <a:effectLst/>
                              <a:latin typeface="Cambria Math" panose="02040503050406030204" pitchFamily="18" charset="0"/>
                              <a:ea typeface="+mn-ea"/>
                              <a:cs typeface="+mn-cs"/>
                            </a:rPr>
                          </m:ctrlPr>
                        </m:sSubPr>
                        <m:e>
                          <m:r>
                            <a:rPr lang="es-MX" sz="1200" b="0" i="1">
                              <a:solidFill>
                                <a:schemeClr val="tx1"/>
                              </a:solidFill>
                              <a:effectLst/>
                              <a:latin typeface="Cambria Math"/>
                              <a:ea typeface="+mn-ea"/>
                              <a:cs typeface="+mn-cs"/>
                            </a:rPr>
                            <m:t> </m:t>
                          </m:r>
                          <m:r>
                            <a:rPr lang="es-MX" sz="1200" b="0" i="1">
                              <a:solidFill>
                                <a:schemeClr val="tx1"/>
                              </a:solidFill>
                              <a:effectLst/>
                              <a:latin typeface="Cambria Math"/>
                              <a:ea typeface="+mn-ea"/>
                              <a:cs typeface="+mn-cs"/>
                            </a:rPr>
                            <m:t>𝐹𝑎𝑐𝑡𝑜𝑟</m:t>
                          </m:r>
                          <m:r>
                            <a:rPr lang="es-MX" sz="1200" b="0" i="1">
                              <a:solidFill>
                                <a:schemeClr val="tx1"/>
                              </a:solidFill>
                              <a:effectLst/>
                              <a:latin typeface="Cambria Math"/>
                              <a:ea typeface="+mn-ea"/>
                              <a:cs typeface="+mn-cs"/>
                            </a:rPr>
                            <m:t> </m:t>
                          </m:r>
                          <m:r>
                            <a:rPr lang="es-MX" sz="1200" b="0" i="1">
                              <a:solidFill>
                                <a:schemeClr val="tx1"/>
                              </a:solidFill>
                              <a:effectLst/>
                              <a:latin typeface="Cambria Math"/>
                              <a:ea typeface="+mn-ea"/>
                              <a:cs typeface="+mn-cs"/>
                            </a:rPr>
                            <m:t>𝑑𝑒</m:t>
                          </m:r>
                          <m:r>
                            <a:rPr lang="es-MX" sz="1200" b="0" i="1">
                              <a:solidFill>
                                <a:schemeClr val="tx1"/>
                              </a:solidFill>
                              <a:effectLst/>
                              <a:latin typeface="Cambria Math"/>
                              <a:ea typeface="+mn-ea"/>
                              <a:cs typeface="+mn-cs"/>
                            </a:rPr>
                            <m:t> </m:t>
                          </m:r>
                          <m:r>
                            <a:rPr lang="es-MX" sz="1200" b="0" i="1">
                              <a:solidFill>
                                <a:schemeClr val="tx1"/>
                              </a:solidFill>
                              <a:effectLst/>
                              <a:latin typeface="Cambria Math"/>
                              <a:ea typeface="+mn-ea"/>
                              <a:cs typeface="+mn-cs"/>
                            </a:rPr>
                            <m:t>𝐸𝑚𝑖𝑠𝑖</m:t>
                          </m:r>
                          <m:r>
                            <m:rPr>
                              <m:sty m:val="p"/>
                            </m:rPr>
                            <a:rPr lang="es-MX" sz="1200" b="0" i="1">
                              <a:solidFill>
                                <a:schemeClr val="tx1"/>
                              </a:solidFill>
                              <a:effectLst/>
                              <a:latin typeface="Cambria Math"/>
                              <a:ea typeface="+mn-ea"/>
                              <a:cs typeface="+mn-cs"/>
                            </a:rPr>
                            <m:t>o</m:t>
                          </m:r>
                          <m:r>
                            <a:rPr lang="es-MX" sz="1200" b="0" i="1">
                              <a:solidFill>
                                <a:schemeClr val="tx1"/>
                              </a:solidFill>
                              <a:effectLst/>
                              <a:latin typeface="Cambria Math"/>
                              <a:ea typeface="+mn-ea"/>
                              <a:cs typeface="+mn-cs"/>
                            </a:rPr>
                            <m:t>𝑛</m:t>
                          </m:r>
                        </m:e>
                        <m:sub>
                          <m:r>
                            <a:rPr lang="es-MX" sz="1200" b="0" i="1">
                              <a:solidFill>
                                <a:schemeClr val="tx1"/>
                              </a:solidFill>
                              <a:effectLst/>
                              <a:latin typeface="Cambria Math"/>
                              <a:ea typeface="+mn-ea"/>
                              <a:cs typeface="+mn-cs"/>
                            </a:rPr>
                            <m:t>𝑎</m:t>
                          </m:r>
                        </m:sub>
                      </m:sSub>
                    </m:e>
                  </m:nary>
                </m:oMath>
              </a14:m>
              <a:endParaRPr lang="es-PE" sz="1200">
                <a:latin typeface="Arial" panose="020B0604020202020204" pitchFamily="34" charset="0"/>
                <a:cs typeface="Arial" panose="020B0604020202020204" pitchFamily="34" charset="0"/>
              </a:endParaRPr>
            </a:p>
          </xdr:txBody>
        </xdr:sp>
      </mc:Choice>
      <mc:Fallback>
        <xdr:sp macro="" textlink="">
          <xdr:nvSpPr>
            <xdr:cNvPr id="31" name="8 CuadroTexto"/>
            <xdr:cNvSpPr txBox="1"/>
          </xdr:nvSpPr>
          <xdr:spPr>
            <a:xfrm>
              <a:off x="3648075" y="4562475"/>
              <a:ext cx="4505325" cy="314325"/>
            </a:xfrm>
            <a:prstGeom prst="rect">
              <a:avLst/>
            </a:prstGeom>
            <a:noFill/>
            <a:ln>
              <a:solidFill>
                <a:schemeClr val="accent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es-PE" sz="1200" i="1">
                  <a:latin typeface="Times New Roman" panose="02020603050405020304" pitchFamily="18" charset="0"/>
                  <a:cs typeface="Times New Roman" panose="02020603050405020304" pitchFamily="18" charset="0"/>
                </a:rPr>
                <a:t>Emisiones</a:t>
              </a:r>
              <a:r>
                <a:rPr lang="es-PE" sz="1200" i="1" baseline="0">
                  <a:latin typeface="Times New Roman" panose="02020603050405020304" pitchFamily="18" charset="0"/>
                  <a:cs typeface="Times New Roman" panose="02020603050405020304" pitchFamily="18" charset="0"/>
                </a:rPr>
                <a:t>  GEI </a:t>
              </a:r>
              <a14:m>
                <m:oMath xmlns:m="http://schemas.openxmlformats.org/officeDocument/2006/math">
                  <m:r>
                    <a:rPr lang="es-PE" sz="1200" i="1">
                      <a:latin typeface="Cambria Math"/>
                    </a:rPr>
                    <m:t>=</m:t>
                  </m:r>
                  <m:nary>
                    <m:naryPr>
                      <m:chr m:val="∑"/>
                      <m:supHide m:val="on"/>
                      <m:ctrlPr>
                        <a:rPr lang="es-PE" sz="1200" i="1">
                          <a:latin typeface="Cambria Math" panose="02040503050406030204" pitchFamily="18" charset="0"/>
                        </a:rPr>
                      </m:ctrlPr>
                    </m:naryPr>
                    <m:sub>
                      <m:r>
                        <m:rPr>
                          <m:brk m:alnAt="7"/>
                        </m:rPr>
                        <a:rPr lang="es-ES" sz="1200" b="0" i="1">
                          <a:latin typeface="Cambria Math"/>
                        </a:rPr>
                        <m:t>𝑎</m:t>
                      </m:r>
                    </m:sub>
                    <m:sup/>
                    <m:e>
                      <m:sSub>
                        <m:sSubPr>
                          <m:ctrlPr>
                            <a:rPr lang="es-PE" sz="1200" i="1">
                              <a:solidFill>
                                <a:schemeClr val="tx1"/>
                              </a:solidFill>
                              <a:effectLst/>
                              <a:latin typeface="Cambria Math" panose="02040503050406030204" pitchFamily="18" charset="0"/>
                              <a:ea typeface="+mn-ea"/>
                              <a:cs typeface="+mn-cs"/>
                            </a:rPr>
                          </m:ctrlPr>
                        </m:sSubPr>
                        <m:e>
                          <m:r>
                            <a:rPr lang="es-PE" sz="1200" b="0" i="1">
                              <a:solidFill>
                                <a:schemeClr val="tx1"/>
                              </a:solidFill>
                              <a:effectLst/>
                              <a:latin typeface="Cambria Math" panose="02040503050406030204" pitchFamily="18" charset="0"/>
                              <a:ea typeface="+mn-ea"/>
                              <a:cs typeface="+mn-cs"/>
                            </a:rPr>
                            <m:t>𝑁𝑖𝑣𝑒𝑙</m:t>
                          </m:r>
                          <m:r>
                            <a:rPr lang="es-PE" sz="1200" b="0" i="1">
                              <a:solidFill>
                                <a:schemeClr val="tx1"/>
                              </a:solidFill>
                              <a:effectLst/>
                              <a:latin typeface="Cambria Math" panose="02040503050406030204" pitchFamily="18" charset="0"/>
                              <a:ea typeface="+mn-ea"/>
                              <a:cs typeface="+mn-cs"/>
                            </a:rPr>
                            <m:t> </m:t>
                          </m:r>
                          <m:r>
                            <a:rPr lang="es-PE" sz="1200" b="0" i="1">
                              <a:solidFill>
                                <a:schemeClr val="tx1"/>
                              </a:solidFill>
                              <a:effectLst/>
                              <a:latin typeface="Cambria Math" panose="02040503050406030204" pitchFamily="18" charset="0"/>
                              <a:ea typeface="+mn-ea"/>
                              <a:cs typeface="+mn-cs"/>
                            </a:rPr>
                            <m:t>𝑑𝑒</m:t>
                          </m:r>
                          <m:r>
                            <a:rPr lang="es-PE" sz="1200" b="0" i="1">
                              <a:solidFill>
                                <a:schemeClr val="tx1"/>
                              </a:solidFill>
                              <a:effectLst/>
                              <a:latin typeface="Cambria Math" panose="02040503050406030204" pitchFamily="18" charset="0"/>
                              <a:ea typeface="+mn-ea"/>
                              <a:cs typeface="+mn-cs"/>
                            </a:rPr>
                            <m:t> </m:t>
                          </m:r>
                          <m:r>
                            <a:rPr lang="es-PE" sz="1200" b="0" i="1">
                              <a:solidFill>
                                <a:schemeClr val="tx1"/>
                              </a:solidFill>
                              <a:effectLst/>
                              <a:latin typeface="Cambria Math" panose="02040503050406030204" pitchFamily="18" charset="0"/>
                              <a:ea typeface="+mn-ea"/>
                              <a:cs typeface="+mn-cs"/>
                            </a:rPr>
                            <m:t>𝑎𝑐𝑡𝑖𝑣𝑖𝑑𝑎𝑑</m:t>
                          </m:r>
                        </m:e>
                        <m:sub>
                          <m:r>
                            <a:rPr lang="es-MX" sz="1200" b="0" i="1">
                              <a:solidFill>
                                <a:schemeClr val="tx1"/>
                              </a:solidFill>
                              <a:effectLst/>
                              <a:latin typeface="Cambria Math"/>
                              <a:ea typeface="+mn-ea"/>
                              <a:cs typeface="+mn-cs"/>
                            </a:rPr>
                            <m:t>𝑎</m:t>
                          </m:r>
                        </m:sub>
                      </m:sSub>
                      <m:r>
                        <a:rPr lang="es-MX" sz="1200" b="0" i="1">
                          <a:solidFill>
                            <a:schemeClr val="tx1"/>
                          </a:solidFill>
                          <a:effectLst/>
                          <a:latin typeface="Cambria Math"/>
                          <a:ea typeface="+mn-ea"/>
                          <a:cs typeface="+mn-cs"/>
                        </a:rPr>
                        <m:t> </m:t>
                      </m:r>
                      <m:r>
                        <a:rPr lang="es-MX" sz="1200" b="0" i="1">
                          <a:solidFill>
                            <a:schemeClr val="tx1"/>
                          </a:solidFill>
                          <a:effectLst/>
                          <a:latin typeface="Cambria Math"/>
                          <a:ea typeface="Cambria Math"/>
                          <a:cs typeface="+mn-cs"/>
                        </a:rPr>
                        <m:t>×</m:t>
                      </m:r>
                      <m:sSub>
                        <m:sSubPr>
                          <m:ctrlPr>
                            <a:rPr lang="es-PE" sz="1200" i="1">
                              <a:solidFill>
                                <a:schemeClr val="tx1"/>
                              </a:solidFill>
                              <a:effectLst/>
                              <a:latin typeface="Cambria Math" panose="02040503050406030204" pitchFamily="18" charset="0"/>
                              <a:ea typeface="+mn-ea"/>
                              <a:cs typeface="+mn-cs"/>
                            </a:rPr>
                          </m:ctrlPr>
                        </m:sSubPr>
                        <m:e>
                          <m:r>
                            <a:rPr lang="es-MX" sz="1200" b="0" i="1">
                              <a:solidFill>
                                <a:schemeClr val="tx1"/>
                              </a:solidFill>
                              <a:effectLst/>
                              <a:latin typeface="Cambria Math"/>
                              <a:ea typeface="+mn-ea"/>
                              <a:cs typeface="+mn-cs"/>
                            </a:rPr>
                            <m:t> </m:t>
                          </m:r>
                          <m:r>
                            <a:rPr lang="es-MX" sz="1200" b="0" i="1">
                              <a:solidFill>
                                <a:schemeClr val="tx1"/>
                              </a:solidFill>
                              <a:effectLst/>
                              <a:latin typeface="Cambria Math"/>
                              <a:ea typeface="+mn-ea"/>
                              <a:cs typeface="+mn-cs"/>
                            </a:rPr>
                            <m:t>𝐹𝑎𝑐𝑡𝑜𝑟</m:t>
                          </m:r>
                          <m:r>
                            <a:rPr lang="es-MX" sz="1200" b="0" i="1">
                              <a:solidFill>
                                <a:schemeClr val="tx1"/>
                              </a:solidFill>
                              <a:effectLst/>
                              <a:latin typeface="Cambria Math"/>
                              <a:ea typeface="+mn-ea"/>
                              <a:cs typeface="+mn-cs"/>
                            </a:rPr>
                            <m:t> </m:t>
                          </m:r>
                          <m:r>
                            <a:rPr lang="es-MX" sz="1200" b="0" i="1">
                              <a:solidFill>
                                <a:schemeClr val="tx1"/>
                              </a:solidFill>
                              <a:effectLst/>
                              <a:latin typeface="Cambria Math"/>
                              <a:ea typeface="+mn-ea"/>
                              <a:cs typeface="+mn-cs"/>
                            </a:rPr>
                            <m:t>𝑑𝑒</m:t>
                          </m:r>
                          <m:r>
                            <a:rPr lang="es-MX" sz="1200" b="0" i="1">
                              <a:solidFill>
                                <a:schemeClr val="tx1"/>
                              </a:solidFill>
                              <a:effectLst/>
                              <a:latin typeface="Cambria Math"/>
                              <a:ea typeface="+mn-ea"/>
                              <a:cs typeface="+mn-cs"/>
                            </a:rPr>
                            <m:t> </m:t>
                          </m:r>
                          <m:r>
                            <a:rPr lang="es-MX" sz="1200" b="0" i="1">
                              <a:solidFill>
                                <a:schemeClr val="tx1"/>
                              </a:solidFill>
                              <a:effectLst/>
                              <a:latin typeface="Cambria Math"/>
                              <a:ea typeface="+mn-ea"/>
                              <a:cs typeface="+mn-cs"/>
                            </a:rPr>
                            <m:t>𝐸𝑚𝑖𝑠𝑖</m:t>
                          </m:r>
                          <m:r>
                            <m:rPr>
                              <m:sty m:val="p"/>
                            </m:rPr>
                            <a:rPr lang="es-MX" sz="1200" b="0" i="1">
                              <a:solidFill>
                                <a:schemeClr val="tx1"/>
                              </a:solidFill>
                              <a:effectLst/>
                              <a:latin typeface="Cambria Math"/>
                              <a:ea typeface="+mn-ea"/>
                              <a:cs typeface="+mn-cs"/>
                            </a:rPr>
                            <m:t>o</m:t>
                          </m:r>
                          <m:r>
                            <a:rPr lang="es-MX" sz="1200" b="0" i="1">
                              <a:solidFill>
                                <a:schemeClr val="tx1"/>
                              </a:solidFill>
                              <a:effectLst/>
                              <a:latin typeface="Cambria Math"/>
                              <a:ea typeface="+mn-ea"/>
                              <a:cs typeface="+mn-cs"/>
                            </a:rPr>
                            <m:t>𝑛</m:t>
                          </m:r>
                        </m:e>
                        <m:sub>
                          <m:r>
                            <a:rPr lang="es-MX" sz="1200" b="0" i="1">
                              <a:solidFill>
                                <a:schemeClr val="tx1"/>
                              </a:solidFill>
                              <a:effectLst/>
                              <a:latin typeface="Cambria Math"/>
                              <a:ea typeface="+mn-ea"/>
                              <a:cs typeface="+mn-cs"/>
                            </a:rPr>
                            <m:t>𝑎</m:t>
                          </m:r>
                        </m:sub>
                      </m:sSub>
                    </m:e>
                  </m:nary>
                </m:oMath>
              </a14:m>
              <a:endParaRPr lang="es-PE" sz="1200">
                <a:latin typeface="Arial" panose="020B0604020202020204" pitchFamily="34" charset="0"/>
                <a:cs typeface="Arial" panose="020B0604020202020204" pitchFamily="34" charset="0"/>
              </a:endParaRPr>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66675</xdr:colOff>
      <xdr:row>48</xdr:row>
      <xdr:rowOff>0</xdr:rowOff>
    </xdr:from>
    <xdr:to>
      <xdr:col>29</xdr:col>
      <xdr:colOff>619125</xdr:colOff>
      <xdr:row>48</xdr:row>
      <xdr:rowOff>152400</xdr:rowOff>
    </xdr:to>
    <xdr:sp macro="" textlink="">
      <xdr:nvSpPr>
        <xdr:cNvPr id="7" name="Pentágono 6"/>
        <xdr:cNvSpPr/>
      </xdr:nvSpPr>
      <xdr:spPr>
        <a:xfrm>
          <a:off x="27412950" y="8553450"/>
          <a:ext cx="1314450" cy="152400"/>
        </a:xfrm>
        <a:prstGeom prst="homePlate">
          <a:avLst/>
        </a:prstGeom>
        <a:solidFill>
          <a:srgbClr val="BDD7EE"/>
        </a:solidFill>
        <a:ln w="0">
          <a:noFill/>
        </a:ln>
        <a:effectLst>
          <a:glow rad="101600">
            <a:srgbClr val="7030A0">
              <a:alpha val="40000"/>
            </a:srgbClr>
          </a:glow>
        </a:effectLst>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es-PE" sz="900">
              <a:solidFill>
                <a:srgbClr val="000000"/>
              </a:solidFill>
              <a:effectLst/>
              <a:latin typeface="Arial" panose="020B0604020202020204" pitchFamily="34" charset="0"/>
              <a:ea typeface="Calibri" panose="020F0502020204030204" pitchFamily="34" charset="0"/>
              <a:cs typeface="Arial" panose="020B0604020202020204" pitchFamily="34" charset="0"/>
            </a:rPr>
            <a:t>infoBase 4D1a</a:t>
          </a:r>
          <a:endParaRPr lang="es-PE" sz="900">
            <a:effectLst/>
            <a:latin typeface="Arial" panose="020B0604020202020204" pitchFamily="34" charset="0"/>
            <a:ea typeface="Calibri" panose="020F0502020204030204" pitchFamily="34" charset="0"/>
            <a:cs typeface="Arial" panose="020B0604020202020204" pitchFamily="34" charset="0"/>
          </a:endParaRPr>
        </a:p>
      </xdr:txBody>
    </xdr:sp>
    <xdr:clientData/>
  </xdr:twoCellAnchor>
  <xdr:twoCellAnchor editAs="oneCell">
    <xdr:from>
      <xdr:col>1</xdr:col>
      <xdr:colOff>0</xdr:colOff>
      <xdr:row>518</xdr:row>
      <xdr:rowOff>123825</xdr:rowOff>
    </xdr:from>
    <xdr:to>
      <xdr:col>3</xdr:col>
      <xdr:colOff>828675</xdr:colOff>
      <xdr:row>536</xdr:row>
      <xdr:rowOff>123825</xdr:rowOff>
    </xdr:to>
    <xdr:pic>
      <xdr:nvPicPr>
        <xdr:cNvPr id="9" name="2 Imagen"/>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295275" y="98259900"/>
          <a:ext cx="2638425" cy="2781300"/>
        </a:xfrm>
        <a:prstGeom prst="rect">
          <a:avLst/>
        </a:prstGeom>
        <a:ln>
          <a:noFill/>
        </a:ln>
      </xdr:spPr>
    </xdr:pic>
    <xdr:clientData/>
  </xdr:twoCellAnchor>
  <xdr:twoCellAnchor editAs="oneCell">
    <xdr:from>
      <xdr:col>1</xdr:col>
      <xdr:colOff>0</xdr:colOff>
      <xdr:row>654</xdr:row>
      <xdr:rowOff>28575</xdr:rowOff>
    </xdr:from>
    <xdr:to>
      <xdr:col>3</xdr:col>
      <xdr:colOff>419100</xdr:colOff>
      <xdr:row>675</xdr:row>
      <xdr:rowOff>76200</xdr:rowOff>
    </xdr:to>
    <xdr:pic>
      <xdr:nvPicPr>
        <xdr:cNvPr id="10" name="7 Imagen"/>
        <xdr:cNvPicPr preferRelativeResize="1">
          <a:picLocks noChangeAspect="1"/>
        </xdr:cNvPicPr>
      </xdr:nvPicPr>
      <xdr:blipFill>
        <a:blip r:embed="rId2">
          <a:extLst>
            <a:ext uri="{28A0092B-C50C-407E-A947-70E740481C1C}">
              <a14:useLocalDpi xmlns:a14="http://schemas.microsoft.com/office/drawing/2010/main"/>
            </a:ext>
          </a:extLst>
        </a:blip>
        <a:stretch>
          <a:fillRect/>
        </a:stretch>
      </xdr:blipFill>
      <xdr:spPr>
        <a:xfrm>
          <a:off x="295275" y="123424950"/>
          <a:ext cx="2228850" cy="3286125"/>
        </a:xfrm>
        <a:prstGeom prst="rect">
          <a:avLst/>
        </a:prstGeom>
        <a:ln>
          <a:noFill/>
        </a:ln>
      </xdr:spPr>
    </xdr:pic>
    <xdr:clientData/>
  </xdr:twoCellAnchor>
  <xdr:twoCellAnchor editAs="oneCell">
    <xdr:from>
      <xdr:col>1</xdr:col>
      <xdr:colOff>0</xdr:colOff>
      <xdr:row>794</xdr:row>
      <xdr:rowOff>28575</xdr:rowOff>
    </xdr:from>
    <xdr:to>
      <xdr:col>3</xdr:col>
      <xdr:colOff>400050</xdr:colOff>
      <xdr:row>815</xdr:row>
      <xdr:rowOff>85725</xdr:rowOff>
    </xdr:to>
    <xdr:pic>
      <xdr:nvPicPr>
        <xdr:cNvPr id="11" name="8 Imagen"/>
        <xdr:cNvPicPr preferRelativeResize="1">
          <a:picLocks noChangeAspect="1"/>
        </xdr:cNvPicPr>
      </xdr:nvPicPr>
      <xdr:blipFill>
        <a:blip r:embed="rId3">
          <a:extLst>
            <a:ext uri="{28A0092B-C50C-407E-A947-70E740481C1C}">
              <a14:useLocalDpi xmlns:a14="http://schemas.microsoft.com/office/drawing/2010/main"/>
            </a:ext>
          </a:extLst>
        </a:blip>
        <a:stretch>
          <a:fillRect/>
        </a:stretch>
      </xdr:blipFill>
      <xdr:spPr>
        <a:xfrm>
          <a:off x="295275" y="149332950"/>
          <a:ext cx="2209800" cy="3295650"/>
        </a:xfrm>
        <a:prstGeom prst="rect">
          <a:avLst/>
        </a:prstGeom>
        <a:ln>
          <a:noFill/>
        </a:ln>
      </xdr:spPr>
    </xdr:pic>
    <xdr:clientData/>
  </xdr:twoCellAnchor>
  <xdr:twoCellAnchor editAs="oneCell">
    <xdr:from>
      <xdr:col>1</xdr:col>
      <xdr:colOff>0</xdr:colOff>
      <xdr:row>871</xdr:row>
      <xdr:rowOff>142875</xdr:rowOff>
    </xdr:from>
    <xdr:to>
      <xdr:col>3</xdr:col>
      <xdr:colOff>476250</xdr:colOff>
      <xdr:row>885</xdr:row>
      <xdr:rowOff>114300</xdr:rowOff>
    </xdr:to>
    <xdr:pic>
      <xdr:nvPicPr>
        <xdr:cNvPr id="12" name="9 Imagen"/>
        <xdr:cNvPicPr preferRelativeResize="1">
          <a:picLocks noChangeAspect="1"/>
        </xdr:cNvPicPr>
      </xdr:nvPicPr>
      <xdr:blipFill>
        <a:blip r:embed="rId4">
          <a:extLst>
            <a:ext uri="{28A0092B-C50C-407E-A947-70E740481C1C}">
              <a14:useLocalDpi xmlns:a14="http://schemas.microsoft.com/office/drawing/2010/main"/>
            </a:ext>
          </a:extLst>
        </a:blip>
        <a:stretch>
          <a:fillRect/>
        </a:stretch>
      </xdr:blipFill>
      <xdr:spPr>
        <a:xfrm>
          <a:off x="295275" y="163353750"/>
          <a:ext cx="2286000" cy="2143125"/>
        </a:xfrm>
        <a:prstGeom prst="rect">
          <a:avLst/>
        </a:prstGeom>
        <a:ln>
          <a:noFill/>
        </a:ln>
      </xdr:spPr>
    </xdr:pic>
    <xdr:clientData/>
  </xdr:twoCellAnchor>
  <xdr:twoCellAnchor editAs="oneCell">
    <xdr:from>
      <xdr:col>1</xdr:col>
      <xdr:colOff>0</xdr:colOff>
      <xdr:row>969</xdr:row>
      <xdr:rowOff>47625</xdr:rowOff>
    </xdr:from>
    <xdr:to>
      <xdr:col>3</xdr:col>
      <xdr:colOff>504825</xdr:colOff>
      <xdr:row>988</xdr:row>
      <xdr:rowOff>57150</xdr:rowOff>
    </xdr:to>
    <xdr:pic>
      <xdr:nvPicPr>
        <xdr:cNvPr id="13" name="12 Imagen"/>
        <xdr:cNvPicPr preferRelativeResize="1">
          <a:picLocks noChangeAspect="1"/>
        </xdr:cNvPicPr>
      </xdr:nvPicPr>
      <xdr:blipFill>
        <a:blip r:embed="rId5">
          <a:extLst>
            <a:ext uri="{28A0092B-C50C-407E-A947-70E740481C1C}">
              <a14:useLocalDpi xmlns:a14="http://schemas.microsoft.com/office/drawing/2010/main"/>
            </a:ext>
          </a:extLst>
        </a:blip>
        <a:stretch>
          <a:fillRect/>
        </a:stretch>
      </xdr:blipFill>
      <xdr:spPr>
        <a:xfrm>
          <a:off x="295275" y="181432200"/>
          <a:ext cx="2314575" cy="2943225"/>
        </a:xfrm>
        <a:prstGeom prst="rect">
          <a:avLst/>
        </a:prstGeom>
        <a:ln>
          <a:noFill/>
        </a:ln>
      </xdr:spPr>
    </xdr:pic>
    <xdr:clientData/>
  </xdr:twoCellAnchor>
  <xdr:twoCellAnchor editAs="oneCell">
    <xdr:from>
      <xdr:col>1</xdr:col>
      <xdr:colOff>0</xdr:colOff>
      <xdr:row>1030</xdr:row>
      <xdr:rowOff>152400</xdr:rowOff>
    </xdr:from>
    <xdr:to>
      <xdr:col>2</xdr:col>
      <xdr:colOff>600075</xdr:colOff>
      <xdr:row>1042</xdr:row>
      <xdr:rowOff>76200</xdr:rowOff>
    </xdr:to>
    <xdr:pic>
      <xdr:nvPicPr>
        <xdr:cNvPr id="14" name="13 Imagen"/>
        <xdr:cNvPicPr preferRelativeResize="1">
          <a:picLocks noChangeAspect="1"/>
        </xdr:cNvPicPr>
      </xdr:nvPicPr>
      <xdr:blipFill>
        <a:blip r:embed="rId6">
          <a:extLst>
            <a:ext uri="{28A0092B-C50C-407E-A947-70E740481C1C}">
              <a14:useLocalDpi xmlns:a14="http://schemas.microsoft.com/office/drawing/2010/main"/>
            </a:ext>
          </a:extLst>
        </a:blip>
        <a:stretch>
          <a:fillRect/>
        </a:stretch>
      </xdr:blipFill>
      <xdr:spPr>
        <a:xfrm>
          <a:off x="295275" y="192471675"/>
          <a:ext cx="1666875" cy="1790700"/>
        </a:xfrm>
        <a:prstGeom prst="rect">
          <a:avLst/>
        </a:prstGeom>
        <a:ln>
          <a:noFill/>
        </a:ln>
      </xdr:spPr>
    </xdr:pic>
    <xdr:clientData/>
  </xdr:twoCellAnchor>
  <xdr:twoCellAnchor editAs="oneCell">
    <xdr:from>
      <xdr:col>1</xdr:col>
      <xdr:colOff>0</xdr:colOff>
      <xdr:row>1168</xdr:row>
      <xdr:rowOff>133350</xdr:rowOff>
    </xdr:from>
    <xdr:to>
      <xdr:col>3</xdr:col>
      <xdr:colOff>247650</xdr:colOff>
      <xdr:row>1185</xdr:row>
      <xdr:rowOff>57150</xdr:rowOff>
    </xdr:to>
    <xdr:pic>
      <xdr:nvPicPr>
        <xdr:cNvPr id="15" name="14 Imagen"/>
        <xdr:cNvPicPr preferRelativeResize="1">
          <a:picLocks noChangeAspect="1"/>
        </xdr:cNvPicPr>
      </xdr:nvPicPr>
      <xdr:blipFill>
        <a:blip r:embed="rId7">
          <a:extLst>
            <a:ext uri="{28A0092B-C50C-407E-A947-70E740481C1C}">
              <a14:useLocalDpi xmlns:a14="http://schemas.microsoft.com/office/drawing/2010/main"/>
            </a:ext>
          </a:extLst>
        </a:blip>
        <a:stretch>
          <a:fillRect/>
        </a:stretch>
      </xdr:blipFill>
      <xdr:spPr>
        <a:xfrm>
          <a:off x="295275" y="218322525"/>
          <a:ext cx="2057400" cy="2552700"/>
        </a:xfrm>
        <a:prstGeom prst="rect">
          <a:avLst/>
        </a:prstGeom>
        <a:ln>
          <a:noFill/>
        </a:ln>
      </xdr:spPr>
    </xdr:pic>
    <xdr:clientData/>
  </xdr:twoCellAnchor>
  <xdr:twoCellAnchor editAs="oneCell">
    <xdr:from>
      <xdr:col>1</xdr:col>
      <xdr:colOff>0</xdr:colOff>
      <xdr:row>1262</xdr:row>
      <xdr:rowOff>76200</xdr:rowOff>
    </xdr:from>
    <xdr:to>
      <xdr:col>3</xdr:col>
      <xdr:colOff>552450</xdr:colOff>
      <xdr:row>1282</xdr:row>
      <xdr:rowOff>123825</xdr:rowOff>
    </xdr:to>
    <xdr:pic>
      <xdr:nvPicPr>
        <xdr:cNvPr id="16" name="15 Imagen"/>
        <xdr:cNvPicPr preferRelativeResize="1">
          <a:picLocks noChangeAspect="1"/>
        </xdr:cNvPicPr>
      </xdr:nvPicPr>
      <xdr:blipFill>
        <a:blip r:embed="rId8">
          <a:extLst>
            <a:ext uri="{28A0092B-C50C-407E-A947-70E740481C1C}">
              <a14:useLocalDpi xmlns:a14="http://schemas.microsoft.com/office/drawing/2010/main"/>
            </a:ext>
          </a:extLst>
        </a:blip>
        <a:stretch>
          <a:fillRect/>
        </a:stretch>
      </xdr:blipFill>
      <xdr:spPr>
        <a:xfrm>
          <a:off x="295275" y="235562775"/>
          <a:ext cx="2362200" cy="3133725"/>
        </a:xfrm>
        <a:prstGeom prst="rect">
          <a:avLst/>
        </a:prstGeom>
        <a:ln>
          <a:noFill/>
        </a:ln>
      </xdr:spPr>
    </xdr:pic>
    <xdr:clientData/>
  </xdr:twoCellAnchor>
  <xdr:twoCellAnchor editAs="oneCell">
    <xdr:from>
      <xdr:col>1</xdr:col>
      <xdr:colOff>0</xdr:colOff>
      <xdr:row>1299</xdr:row>
      <xdr:rowOff>161925</xdr:rowOff>
    </xdr:from>
    <xdr:to>
      <xdr:col>3</xdr:col>
      <xdr:colOff>47625</xdr:colOff>
      <xdr:row>1308</xdr:row>
      <xdr:rowOff>57150</xdr:rowOff>
    </xdr:to>
    <xdr:pic>
      <xdr:nvPicPr>
        <xdr:cNvPr id="17" name="16 Imagen"/>
        <xdr:cNvPicPr preferRelativeResize="1">
          <a:picLocks noChangeAspect="1"/>
        </xdr:cNvPicPr>
      </xdr:nvPicPr>
      <xdr:blipFill>
        <a:blip r:embed="rId9">
          <a:extLst>
            <a:ext uri="{28A0092B-C50C-407E-A947-70E740481C1C}">
              <a14:useLocalDpi xmlns:a14="http://schemas.microsoft.com/office/drawing/2010/main"/>
            </a:ext>
          </a:extLst>
        </a:blip>
        <a:stretch>
          <a:fillRect/>
        </a:stretch>
      </xdr:blipFill>
      <xdr:spPr>
        <a:xfrm>
          <a:off x="295275" y="241973100"/>
          <a:ext cx="1857375" cy="1304925"/>
        </a:xfrm>
        <a:prstGeom prst="rect">
          <a:avLst/>
        </a:prstGeom>
        <a:ln>
          <a:noFill/>
        </a:ln>
      </xdr:spPr>
    </xdr:pic>
    <xdr:clientData/>
  </xdr:twoCellAnchor>
  <xdr:twoCellAnchor editAs="oneCell">
    <xdr:from>
      <xdr:col>1</xdr:col>
      <xdr:colOff>0</xdr:colOff>
      <xdr:row>1451</xdr:row>
      <xdr:rowOff>76200</xdr:rowOff>
    </xdr:from>
    <xdr:to>
      <xdr:col>2</xdr:col>
      <xdr:colOff>733425</xdr:colOff>
      <xdr:row>1469</xdr:row>
      <xdr:rowOff>28575</xdr:rowOff>
    </xdr:to>
    <xdr:pic>
      <xdr:nvPicPr>
        <xdr:cNvPr id="18" name="17 Imagen"/>
        <xdr:cNvPicPr preferRelativeResize="1">
          <a:picLocks noChangeAspect="1"/>
        </xdr:cNvPicPr>
      </xdr:nvPicPr>
      <xdr:blipFill>
        <a:blip r:embed="rId10">
          <a:extLst>
            <a:ext uri="{28A0092B-C50C-407E-A947-70E740481C1C}">
              <a14:useLocalDpi xmlns:a14="http://schemas.microsoft.com/office/drawing/2010/main"/>
            </a:ext>
          </a:extLst>
        </a:blip>
        <a:stretch>
          <a:fillRect/>
        </a:stretch>
      </xdr:blipFill>
      <xdr:spPr>
        <a:xfrm>
          <a:off x="295275" y="270538575"/>
          <a:ext cx="1800225" cy="2733675"/>
        </a:xfrm>
        <a:prstGeom prst="rect">
          <a:avLst/>
        </a:prstGeom>
        <a:ln>
          <a:noFill/>
        </a:ln>
      </xdr:spPr>
    </xdr:pic>
    <xdr:clientData/>
  </xdr:twoCellAnchor>
  <xdr:twoCellAnchor editAs="oneCell">
    <xdr:from>
      <xdr:col>1</xdr:col>
      <xdr:colOff>0</xdr:colOff>
      <xdr:row>1552</xdr:row>
      <xdr:rowOff>38100</xdr:rowOff>
    </xdr:from>
    <xdr:to>
      <xdr:col>4</xdr:col>
      <xdr:colOff>247650</xdr:colOff>
      <xdr:row>1567</xdr:row>
      <xdr:rowOff>19050</xdr:rowOff>
    </xdr:to>
    <xdr:pic>
      <xdr:nvPicPr>
        <xdr:cNvPr id="19" name="18 Imagen"/>
        <xdr:cNvPicPr preferRelativeResize="1">
          <a:picLocks noChangeAspect="1"/>
        </xdr:cNvPicPr>
      </xdr:nvPicPr>
      <xdr:blipFill>
        <a:blip r:embed="rId11">
          <a:extLst>
            <a:ext uri="{28A0092B-C50C-407E-A947-70E740481C1C}">
              <a14:useLocalDpi xmlns:a14="http://schemas.microsoft.com/office/drawing/2010/main"/>
            </a:ext>
          </a:extLst>
        </a:blip>
        <a:stretch>
          <a:fillRect/>
        </a:stretch>
      </xdr:blipFill>
      <xdr:spPr>
        <a:xfrm>
          <a:off x="295275" y="289093275"/>
          <a:ext cx="2943225" cy="2305050"/>
        </a:xfrm>
        <a:prstGeom prst="rect">
          <a:avLst/>
        </a:prstGeom>
        <a:ln>
          <a:noFill/>
        </a:ln>
      </xdr:spPr>
    </xdr:pic>
    <xdr:clientData/>
  </xdr:twoCellAnchor>
  <xdr:twoCellAnchor editAs="oneCell">
    <xdr:from>
      <xdr:col>1</xdr:col>
      <xdr:colOff>0</xdr:colOff>
      <xdr:row>1579</xdr:row>
      <xdr:rowOff>38100</xdr:rowOff>
    </xdr:from>
    <xdr:to>
      <xdr:col>3</xdr:col>
      <xdr:colOff>190500</xdr:colOff>
      <xdr:row>1587</xdr:row>
      <xdr:rowOff>114300</xdr:rowOff>
    </xdr:to>
    <xdr:pic>
      <xdr:nvPicPr>
        <xdr:cNvPr id="20" name="19 Imagen"/>
        <xdr:cNvPicPr preferRelativeResize="1">
          <a:picLocks noChangeAspect="1"/>
        </xdr:cNvPicPr>
      </xdr:nvPicPr>
      <xdr:blipFill>
        <a:blip r:embed="rId12">
          <a:extLst>
            <a:ext uri="{28A0092B-C50C-407E-A947-70E740481C1C}">
              <a14:useLocalDpi xmlns:a14="http://schemas.microsoft.com/office/drawing/2010/main"/>
            </a:ext>
          </a:extLst>
        </a:blip>
        <a:stretch>
          <a:fillRect/>
        </a:stretch>
      </xdr:blipFill>
      <xdr:spPr>
        <a:xfrm>
          <a:off x="295275" y="293703375"/>
          <a:ext cx="2000250" cy="1333500"/>
        </a:xfrm>
        <a:prstGeom prst="rect">
          <a:avLst/>
        </a:prstGeom>
        <a:ln>
          <a:noFill/>
        </a:ln>
      </xdr:spPr>
    </xdr:pic>
    <xdr:clientData/>
  </xdr:twoCellAnchor>
  <xdr:twoCellAnchor editAs="oneCell">
    <xdr:from>
      <xdr:col>1</xdr:col>
      <xdr:colOff>0</xdr:colOff>
      <xdr:row>1598</xdr:row>
      <xdr:rowOff>104775</xdr:rowOff>
    </xdr:from>
    <xdr:to>
      <xdr:col>4</xdr:col>
      <xdr:colOff>19050</xdr:colOff>
      <xdr:row>1607</xdr:row>
      <xdr:rowOff>114300</xdr:rowOff>
    </xdr:to>
    <xdr:pic>
      <xdr:nvPicPr>
        <xdr:cNvPr id="21" name="20 Imagen"/>
        <xdr:cNvPicPr preferRelativeResize="1">
          <a:picLocks noChangeAspect="1"/>
        </xdr:cNvPicPr>
      </xdr:nvPicPr>
      <xdr:blipFill>
        <a:blip r:embed="rId13">
          <a:extLst>
            <a:ext uri="{28A0092B-C50C-407E-A947-70E740481C1C}">
              <a14:useLocalDpi xmlns:a14="http://schemas.microsoft.com/office/drawing/2010/main"/>
            </a:ext>
          </a:extLst>
        </a:blip>
        <a:stretch>
          <a:fillRect/>
        </a:stretch>
      </xdr:blipFill>
      <xdr:spPr>
        <a:xfrm>
          <a:off x="295275" y="297122850"/>
          <a:ext cx="2714625" cy="1419225"/>
        </a:xfrm>
        <a:prstGeom prst="rect">
          <a:avLst/>
        </a:prstGeom>
        <a:ln>
          <a:noFill/>
        </a:ln>
      </xdr:spPr>
    </xdr:pic>
    <xdr:clientData/>
  </xdr:twoCellAnchor>
  <xdr:twoCellAnchor editAs="oneCell">
    <xdr:from>
      <xdr:col>1</xdr:col>
      <xdr:colOff>0</xdr:colOff>
      <xdr:row>1625</xdr:row>
      <xdr:rowOff>104775</xdr:rowOff>
    </xdr:from>
    <xdr:to>
      <xdr:col>4</xdr:col>
      <xdr:colOff>47625</xdr:colOff>
      <xdr:row>1634</xdr:row>
      <xdr:rowOff>38100</xdr:rowOff>
    </xdr:to>
    <xdr:pic>
      <xdr:nvPicPr>
        <xdr:cNvPr id="22" name="21 Imagen"/>
        <xdr:cNvPicPr preferRelativeResize="1">
          <a:picLocks noChangeAspect="1"/>
        </xdr:cNvPicPr>
      </xdr:nvPicPr>
      <xdr:blipFill>
        <a:blip r:embed="rId14">
          <a:extLst>
            <a:ext uri="{28A0092B-C50C-407E-A947-70E740481C1C}">
              <a14:useLocalDpi xmlns:a14="http://schemas.microsoft.com/office/drawing/2010/main"/>
            </a:ext>
          </a:extLst>
        </a:blip>
        <a:stretch>
          <a:fillRect/>
        </a:stretch>
      </xdr:blipFill>
      <xdr:spPr>
        <a:xfrm>
          <a:off x="295275" y="301961550"/>
          <a:ext cx="2743200" cy="1343025"/>
        </a:xfrm>
        <a:prstGeom prst="rect">
          <a:avLst/>
        </a:prstGeom>
        <a:ln>
          <a:noFill/>
        </a:ln>
      </xdr:spPr>
    </xdr:pic>
    <xdr:clientData/>
  </xdr:twoCellAnchor>
  <xdr:twoCellAnchor editAs="oneCell">
    <xdr:from>
      <xdr:col>1</xdr:col>
      <xdr:colOff>0</xdr:colOff>
      <xdr:row>1682</xdr:row>
      <xdr:rowOff>19050</xdr:rowOff>
    </xdr:from>
    <xdr:to>
      <xdr:col>3</xdr:col>
      <xdr:colOff>809625</xdr:colOff>
      <xdr:row>1697</xdr:row>
      <xdr:rowOff>9525</xdr:rowOff>
    </xdr:to>
    <xdr:pic>
      <xdr:nvPicPr>
        <xdr:cNvPr id="23" name="22 Imagen"/>
        <xdr:cNvPicPr preferRelativeResize="1">
          <a:picLocks noChangeAspect="1"/>
        </xdr:cNvPicPr>
      </xdr:nvPicPr>
      <xdr:blipFill>
        <a:blip r:embed="rId15">
          <a:extLst>
            <a:ext uri="{28A0092B-C50C-407E-A947-70E740481C1C}">
              <a14:useLocalDpi xmlns:a14="http://schemas.microsoft.com/office/drawing/2010/main"/>
            </a:ext>
          </a:extLst>
        </a:blip>
        <a:stretch>
          <a:fillRect/>
        </a:stretch>
      </xdr:blipFill>
      <xdr:spPr>
        <a:xfrm>
          <a:off x="295275" y="312429525"/>
          <a:ext cx="2619375" cy="2314575"/>
        </a:xfrm>
        <a:prstGeom prst="rect">
          <a:avLst/>
        </a:prstGeom>
        <a:ln>
          <a:noFill/>
        </a:ln>
      </xdr:spPr>
    </xdr:pic>
    <xdr:clientData/>
  </xdr:twoCellAnchor>
  <xdr:twoCellAnchor editAs="oneCell">
    <xdr:from>
      <xdr:col>1</xdr:col>
      <xdr:colOff>0</xdr:colOff>
      <xdr:row>1800</xdr:row>
      <xdr:rowOff>114300</xdr:rowOff>
    </xdr:from>
    <xdr:to>
      <xdr:col>3</xdr:col>
      <xdr:colOff>866775</xdr:colOff>
      <xdr:row>1822</xdr:row>
      <xdr:rowOff>0</xdr:rowOff>
    </xdr:to>
    <xdr:pic>
      <xdr:nvPicPr>
        <xdr:cNvPr id="24" name="23 Imagen"/>
        <xdr:cNvPicPr preferRelativeResize="1">
          <a:picLocks noChangeAspect="1"/>
        </xdr:cNvPicPr>
      </xdr:nvPicPr>
      <xdr:blipFill>
        <a:blip r:embed="rId16">
          <a:extLst>
            <a:ext uri="{28A0092B-C50C-407E-A947-70E740481C1C}">
              <a14:useLocalDpi xmlns:a14="http://schemas.microsoft.com/office/drawing/2010/main"/>
            </a:ext>
          </a:extLst>
        </a:blip>
        <a:stretch>
          <a:fillRect/>
        </a:stretch>
      </xdr:blipFill>
      <xdr:spPr>
        <a:xfrm>
          <a:off x="295275" y="334470375"/>
          <a:ext cx="2676525" cy="3276600"/>
        </a:xfrm>
        <a:prstGeom prst="rect">
          <a:avLst/>
        </a:prstGeom>
        <a:ln>
          <a:noFill/>
        </a:ln>
      </xdr:spPr>
    </xdr:pic>
    <xdr:clientData/>
  </xdr:twoCellAnchor>
  <xdr:twoCellAnchor editAs="oneCell">
    <xdr:from>
      <xdr:col>1</xdr:col>
      <xdr:colOff>0</xdr:colOff>
      <xdr:row>1888</xdr:row>
      <xdr:rowOff>133350</xdr:rowOff>
    </xdr:from>
    <xdr:to>
      <xdr:col>3</xdr:col>
      <xdr:colOff>542925</xdr:colOff>
      <xdr:row>1906</xdr:row>
      <xdr:rowOff>66675</xdr:rowOff>
    </xdr:to>
    <xdr:pic>
      <xdr:nvPicPr>
        <xdr:cNvPr id="25" name="24 Imagen"/>
        <xdr:cNvPicPr preferRelativeResize="1">
          <a:picLocks noChangeAspect="1"/>
        </xdr:cNvPicPr>
      </xdr:nvPicPr>
      <xdr:blipFill>
        <a:blip r:embed="rId17">
          <a:extLst>
            <a:ext uri="{28A0092B-C50C-407E-A947-70E740481C1C}">
              <a14:useLocalDpi xmlns:a14="http://schemas.microsoft.com/office/drawing/2010/main"/>
            </a:ext>
          </a:extLst>
        </a:blip>
        <a:stretch>
          <a:fillRect/>
        </a:stretch>
      </xdr:blipFill>
      <xdr:spPr>
        <a:xfrm>
          <a:off x="295275" y="350453325"/>
          <a:ext cx="2352675" cy="2714625"/>
        </a:xfrm>
        <a:prstGeom prst="rect">
          <a:avLst/>
        </a:prstGeom>
        <a:ln>
          <a:noFill/>
        </a:ln>
      </xdr:spPr>
    </xdr:pic>
    <xdr:clientData/>
  </xdr:twoCellAnchor>
  <xdr:twoCellAnchor editAs="oneCell">
    <xdr:from>
      <xdr:col>1</xdr:col>
      <xdr:colOff>0</xdr:colOff>
      <xdr:row>1943</xdr:row>
      <xdr:rowOff>19050</xdr:rowOff>
    </xdr:from>
    <xdr:to>
      <xdr:col>3</xdr:col>
      <xdr:colOff>257175</xdr:colOff>
      <xdr:row>1952</xdr:row>
      <xdr:rowOff>114300</xdr:rowOff>
    </xdr:to>
    <xdr:pic>
      <xdr:nvPicPr>
        <xdr:cNvPr id="26" name="25 Imagen"/>
        <xdr:cNvPicPr preferRelativeResize="1">
          <a:picLocks noChangeAspect="1"/>
        </xdr:cNvPicPr>
      </xdr:nvPicPr>
      <xdr:blipFill>
        <a:blip r:embed="rId18">
          <a:extLst>
            <a:ext uri="{28A0092B-C50C-407E-A947-70E740481C1C}">
              <a14:useLocalDpi xmlns:a14="http://schemas.microsoft.com/office/drawing/2010/main"/>
            </a:ext>
          </a:extLst>
        </a:blip>
        <a:stretch>
          <a:fillRect/>
        </a:stretch>
      </xdr:blipFill>
      <xdr:spPr>
        <a:xfrm>
          <a:off x="295275" y="360168825"/>
          <a:ext cx="2066925" cy="1504950"/>
        </a:xfrm>
        <a:prstGeom prst="rect">
          <a:avLst/>
        </a:prstGeom>
        <a:ln>
          <a:noFill/>
        </a:ln>
      </xdr:spPr>
    </xdr:pic>
    <xdr:clientData/>
  </xdr:twoCellAnchor>
  <xdr:twoCellAnchor editAs="oneCell">
    <xdr:from>
      <xdr:col>1</xdr:col>
      <xdr:colOff>0</xdr:colOff>
      <xdr:row>1966</xdr:row>
      <xdr:rowOff>152400</xdr:rowOff>
    </xdr:from>
    <xdr:to>
      <xdr:col>3</xdr:col>
      <xdr:colOff>828675</xdr:colOff>
      <xdr:row>1975</xdr:row>
      <xdr:rowOff>95250</xdr:rowOff>
    </xdr:to>
    <xdr:pic>
      <xdr:nvPicPr>
        <xdr:cNvPr id="27" name="26 Imagen"/>
        <xdr:cNvPicPr preferRelativeResize="1">
          <a:picLocks noChangeAspect="1"/>
        </xdr:cNvPicPr>
      </xdr:nvPicPr>
      <xdr:blipFill>
        <a:blip r:embed="rId19">
          <a:extLst>
            <a:ext uri="{28A0092B-C50C-407E-A947-70E740481C1C}">
              <a14:useLocalDpi xmlns:a14="http://schemas.microsoft.com/office/drawing/2010/main"/>
            </a:ext>
          </a:extLst>
        </a:blip>
        <a:stretch>
          <a:fillRect/>
        </a:stretch>
      </xdr:blipFill>
      <xdr:spPr>
        <a:xfrm>
          <a:off x="295275" y="364378875"/>
          <a:ext cx="2638425" cy="1352550"/>
        </a:xfrm>
        <a:prstGeom prst="rect">
          <a:avLst/>
        </a:prstGeom>
        <a:ln>
          <a:noFill/>
        </a:ln>
      </xdr:spPr>
    </xdr:pic>
    <xdr:clientData/>
  </xdr:twoCellAnchor>
  <xdr:twoCellAnchor editAs="oneCell">
    <xdr:from>
      <xdr:col>1</xdr:col>
      <xdr:colOff>0</xdr:colOff>
      <xdr:row>1989</xdr:row>
      <xdr:rowOff>47625</xdr:rowOff>
    </xdr:from>
    <xdr:to>
      <xdr:col>3</xdr:col>
      <xdr:colOff>504825</xdr:colOff>
      <xdr:row>1999</xdr:row>
      <xdr:rowOff>9525</xdr:rowOff>
    </xdr:to>
    <xdr:pic>
      <xdr:nvPicPr>
        <xdr:cNvPr id="28" name="27 Imagen"/>
        <xdr:cNvPicPr preferRelativeResize="1">
          <a:picLocks noChangeAspect="1"/>
        </xdr:cNvPicPr>
      </xdr:nvPicPr>
      <xdr:blipFill>
        <a:blip r:embed="rId20">
          <a:extLst>
            <a:ext uri="{28A0092B-C50C-407E-A947-70E740481C1C}">
              <a14:useLocalDpi xmlns:a14="http://schemas.microsoft.com/office/drawing/2010/main"/>
            </a:ext>
          </a:extLst>
        </a:blip>
        <a:stretch>
          <a:fillRect/>
        </a:stretch>
      </xdr:blipFill>
      <xdr:spPr>
        <a:xfrm>
          <a:off x="295275" y="368350800"/>
          <a:ext cx="2314575" cy="1524000"/>
        </a:xfrm>
        <a:prstGeom prst="rect">
          <a:avLst/>
        </a:prstGeom>
        <a:ln>
          <a:noFill/>
        </a:ln>
      </xdr:spPr>
    </xdr:pic>
    <xdr:clientData/>
  </xdr:twoCellAnchor>
  <xdr:twoCellAnchor>
    <xdr:from>
      <xdr:col>29</xdr:col>
      <xdr:colOff>333375</xdr:colOff>
      <xdr:row>48</xdr:row>
      <xdr:rowOff>0</xdr:rowOff>
    </xdr:from>
    <xdr:to>
      <xdr:col>31</xdr:col>
      <xdr:colOff>142875</xdr:colOff>
      <xdr:row>48</xdr:row>
      <xdr:rowOff>152400</xdr:rowOff>
    </xdr:to>
    <xdr:sp macro="" textlink="">
      <xdr:nvSpPr>
        <xdr:cNvPr id="29" name="Cheurón 28">
          <a:hlinkClick r:id="rId21"/>
        </xdr:cNvPr>
        <xdr:cNvSpPr/>
      </xdr:nvSpPr>
      <xdr:spPr>
        <a:xfrm>
          <a:off x="28441650" y="8553450"/>
          <a:ext cx="1333500" cy="152400"/>
        </a:xfrm>
        <a:prstGeom prst="chevron">
          <a:avLst/>
        </a:prstGeom>
        <a:solidFill>
          <a:srgbClr val="2E75B6"/>
        </a:solidFill>
        <a:ln w="19050">
          <a:noFill/>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es-PE" sz="900">
              <a:effectLst/>
              <a:latin typeface="Arial" panose="020B0604020202020204" pitchFamily="34" charset="0"/>
              <a:ea typeface="Calibri" panose="020F0502020204030204" pitchFamily="34" charset="0"/>
              <a:cs typeface="Arial" panose="020B0604020202020204" pitchFamily="34" charset="0"/>
            </a:rPr>
            <a:t>GEI 4D1a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1152525</xdr:colOff>
      <xdr:row>56</xdr:row>
      <xdr:rowOff>142875</xdr:rowOff>
    </xdr:from>
    <xdr:to>
      <xdr:col>31</xdr:col>
      <xdr:colOff>723900</xdr:colOff>
      <xdr:row>87</xdr:row>
      <xdr:rowOff>66675</xdr:rowOff>
    </xdr:to>
    <xdr:graphicFrame macro="">
      <xdr:nvGraphicFramePr>
        <xdr:cNvPr id="4" name="Chart 3"/>
        <xdr:cNvGraphicFramePr/>
      </xdr:nvGraphicFramePr>
      <xdr:xfrm>
        <a:off x="25603200" y="14687550"/>
        <a:ext cx="6810375" cy="6276975"/>
      </xdr:xfrm>
      <a:graphic>
        <a:graphicData uri="http://schemas.openxmlformats.org/drawingml/2006/chart">
          <c:chart xmlns:c="http://schemas.openxmlformats.org/drawingml/2006/chart" r:id="rId1"/>
        </a:graphicData>
      </a:graphic>
    </xdr:graphicFrame>
    <xdr:clientData/>
  </xdr:twoCellAnchor>
  <xdr:twoCellAnchor>
    <xdr:from>
      <xdr:col>23</xdr:col>
      <xdr:colOff>819150</xdr:colOff>
      <xdr:row>153</xdr:row>
      <xdr:rowOff>257175</xdr:rowOff>
    </xdr:from>
    <xdr:to>
      <xdr:col>35</xdr:col>
      <xdr:colOff>28575</xdr:colOff>
      <xdr:row>184</xdr:row>
      <xdr:rowOff>38100</xdr:rowOff>
    </xdr:to>
    <xdr:graphicFrame macro="">
      <xdr:nvGraphicFramePr>
        <xdr:cNvPr id="2" name="Gráfico 1"/>
        <xdr:cNvGraphicFramePr/>
      </xdr:nvGraphicFramePr>
      <xdr:xfrm>
        <a:off x="27031950" y="35480625"/>
        <a:ext cx="7620000" cy="6543675"/>
      </xdr:xfrm>
      <a:graphic>
        <a:graphicData uri="http://schemas.openxmlformats.org/drawingml/2006/chart">
          <c:chart xmlns:c="http://schemas.openxmlformats.org/drawingml/2006/chart" r:id="rId2"/>
        </a:graphicData>
      </a:graphic>
    </xdr:graphicFrame>
    <xdr:clientData/>
  </xdr:twoCellAnchor>
  <xdr:twoCellAnchor>
    <xdr:from>
      <xdr:col>10</xdr:col>
      <xdr:colOff>161925</xdr:colOff>
      <xdr:row>21</xdr:row>
      <xdr:rowOff>95250</xdr:rowOff>
    </xdr:from>
    <xdr:to>
      <xdr:col>16</xdr:col>
      <xdr:colOff>1190625</xdr:colOff>
      <xdr:row>48</xdr:row>
      <xdr:rowOff>133350</xdr:rowOff>
    </xdr:to>
    <xdr:graphicFrame macro="">
      <xdr:nvGraphicFramePr>
        <xdr:cNvPr id="3" name="Gráfico 2"/>
        <xdr:cNvGraphicFramePr/>
      </xdr:nvGraphicFramePr>
      <xdr:xfrm>
        <a:off x="11039475" y="7439025"/>
        <a:ext cx="8467725" cy="5562600"/>
      </xdr:xfrm>
      <a:graphic>
        <a:graphicData uri="http://schemas.openxmlformats.org/drawingml/2006/chart">
          <c:chart xmlns:c="http://schemas.openxmlformats.org/drawingml/2006/chart" r:id="rId3"/>
        </a:graphicData>
      </a:graphic>
    </xdr:graphicFrame>
    <xdr:clientData/>
  </xdr:twoCellAnchor>
  <xdr:twoCellAnchor>
    <xdr:from>
      <xdr:col>14</xdr:col>
      <xdr:colOff>1085850</xdr:colOff>
      <xdr:row>207</xdr:row>
      <xdr:rowOff>66675</xdr:rowOff>
    </xdr:from>
    <xdr:to>
      <xdr:col>22</xdr:col>
      <xdr:colOff>523875</xdr:colOff>
      <xdr:row>234</xdr:row>
      <xdr:rowOff>28575</xdr:rowOff>
    </xdr:to>
    <xdr:graphicFrame macro="">
      <xdr:nvGraphicFramePr>
        <xdr:cNvPr id="5" name="Gráfico 4"/>
        <xdr:cNvGraphicFramePr/>
      </xdr:nvGraphicFramePr>
      <xdr:xfrm>
        <a:off x="16964025" y="46986825"/>
        <a:ext cx="9248775" cy="574357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9</xdr:row>
      <xdr:rowOff>19050</xdr:rowOff>
    </xdr:from>
    <xdr:to>
      <xdr:col>4</xdr:col>
      <xdr:colOff>962025</xdr:colOff>
      <xdr:row>13</xdr:row>
      <xdr:rowOff>28575</xdr:rowOff>
    </xdr:to>
    <xdr:pic>
      <xdr:nvPicPr>
        <xdr:cNvPr id="3" name="Imagen 2"/>
        <xdr:cNvPicPr preferRelativeResize="1">
          <a:picLocks noChangeAspect="1"/>
        </xdr:cNvPicPr>
      </xdr:nvPicPr>
      <xdr:blipFill>
        <a:blip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1609725" y="1905000"/>
          <a:ext cx="4038600" cy="742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29</xdr:col>
      <xdr:colOff>1276350</xdr:colOff>
      <xdr:row>20</xdr:row>
      <xdr:rowOff>609600</xdr:rowOff>
    </xdr:from>
    <xdr:to>
      <xdr:col>30</xdr:col>
      <xdr:colOff>1485900</xdr:colOff>
      <xdr:row>21</xdr:row>
      <xdr:rowOff>371475</xdr:rowOff>
    </xdr:to>
    <xdr:pic>
      <xdr:nvPicPr>
        <xdr:cNvPr id="4" name="Imagen 3"/>
        <xdr:cNvPicPr preferRelativeResize="1">
          <a:picLocks noChangeAspect="1"/>
        </xdr:cNvPicPr>
      </xdr:nvPicPr>
      <xdr:blipFill>
        <a:blip r:embed="rId1">
          <a:clrChange>
            <a:clrFrom>
              <a:srgbClr val="FFFFFF"/>
            </a:clrFrom>
            <a:clrTo>
              <a:srgbClr val="FFFFFF">
                <a:alpha val="0"/>
              </a:srgbClr>
            </a:clrTo>
          </a:clrChange>
          <a:extLst>
            <a:ext uri="{28A0092B-C50C-407E-A947-70E740481C1C}">
              <a14:useLocalDpi xmlns:a14="http://schemas.microsoft.com/office/drawing/2010/main" val="0"/>
            </a:ext>
          </a:extLst>
        </a:blip>
        <a:srcRect l="36160" t="-4518"/>
        <a:stretch>
          <a:fillRect/>
        </a:stretch>
      </xdr:blipFill>
      <xdr:spPr bwMode="auto">
        <a:xfrm>
          <a:off x="37947600" y="5133975"/>
          <a:ext cx="1533525" cy="4572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29</xdr:col>
      <xdr:colOff>38100</xdr:colOff>
      <xdr:row>19</xdr:row>
      <xdr:rowOff>495300</xdr:rowOff>
    </xdr:from>
    <xdr:ext cx="1266825" cy="381000"/>
    <mc:AlternateContent xmlns:mc="http://schemas.openxmlformats.org/markup-compatibility/2006">
      <mc:Choice xmlns:a14="http://schemas.microsoft.com/office/drawing/2010/main" Requires="a14">
        <xdr:sp macro="" textlink="">
          <xdr:nvSpPr>
            <xdr:cNvPr id="2" name="CuadroTexto 1"/>
            <xdr:cNvSpPr txBox="1"/>
          </xdr:nvSpPr>
          <xdr:spPr>
            <a:xfrm>
              <a:off x="36709350" y="4295775"/>
              <a:ext cx="1266825" cy="381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limLoc m:val="subSup"/>
                        <m:supHide m:val="on"/>
                        <m:ctrlPr>
                          <a:rPr lang="es-MX" sz="1100" i="1">
                            <a:latin typeface="Cambria Math" panose="02040503050406030204" pitchFamily="18" charset="0"/>
                          </a:rPr>
                        </m:ctrlPr>
                      </m:naryPr>
                      <m:sub>
                        <m:eqArr>
                          <m:eqArrPr>
                            <m:ctrlPr>
                              <a:rPr lang="es-ES" sz="1100" b="0" i="1">
                                <a:latin typeface="Cambria Math" panose="02040503050406030204" pitchFamily="18" charset="0"/>
                              </a:rPr>
                            </m:ctrlPr>
                          </m:eqArrPr>
                          <m:e>
                            <m:r>
                              <m:rPr>
                                <m:brk m:alnAt="9"/>
                              </m:rPr>
                              <a:rPr lang="es-ES" sz="1100" b="0" i="1">
                                <a:latin typeface="Cambria Math" panose="02040503050406030204" pitchFamily="18" charset="0"/>
                              </a:rPr>
                              <m:t>𝑖</m:t>
                            </m:r>
                            <m:r>
                              <a:rPr lang="es-ES" sz="1100" b="0" i="1">
                                <a:latin typeface="Cambria Math" panose="02040503050406030204" pitchFamily="18" charset="0"/>
                              </a:rPr>
                              <m:t>,</m:t>
                            </m:r>
                            <m:r>
                              <a:rPr lang="es-ES" sz="1100" b="0" i="1">
                                <a:latin typeface="Cambria Math" panose="02040503050406030204" pitchFamily="18" charset="0"/>
                              </a:rPr>
                              <m:t>𝑗</m:t>
                            </m:r>
                          </m:e>
                          <m:e/>
                        </m:eqArr>
                      </m:sub>
                      <m:sup/>
                      <m:e>
                        <m:r>
                          <a:rPr lang="es-ES" sz="1100" b="0" i="1">
                            <a:latin typeface="Cambria Math" panose="02040503050406030204" pitchFamily="18" charset="0"/>
                          </a:rPr>
                          <m:t>(</m:t>
                        </m:r>
                        <m:r>
                          <a:rPr lang="es-ES" sz="1100" b="0" i="1">
                            <a:latin typeface="Cambria Math" panose="02040503050406030204" pitchFamily="18" charset="0"/>
                          </a:rPr>
                          <m:t>𝑈𝑖𝑥𝑇𝑖</m:t>
                        </m:r>
                        <m:r>
                          <a:rPr lang="es-ES" sz="1100" b="0" i="1">
                            <a:latin typeface="Cambria Math" panose="02040503050406030204" pitchFamily="18" charset="0"/>
                          </a:rPr>
                          <m:t>,</m:t>
                        </m:r>
                        <m:r>
                          <a:rPr lang="es-ES" sz="1100" b="0" i="1">
                            <a:latin typeface="Cambria Math" panose="02040503050406030204" pitchFamily="18" charset="0"/>
                          </a:rPr>
                          <m:t>𝑗𝑥𝐸𝐹𝑗</m:t>
                        </m:r>
                        <m:r>
                          <a:rPr lang="es-ES" sz="1100" b="0" i="1">
                            <a:latin typeface="Cambria Math" panose="02040503050406030204" pitchFamily="18" charset="0"/>
                          </a:rPr>
                          <m:t>)</m:t>
                        </m:r>
                      </m:e>
                    </m:nary>
                  </m:oMath>
                </m:oMathPara>
              </a14:m>
              <a:endParaRPr lang="es-MX" sz="1100"/>
            </a:p>
          </xdr:txBody>
        </xdr:sp>
      </mc:Choice>
      <mc:Fallback>
        <xdr:sp macro="" textlink="">
          <xdr:nvSpPr>
            <xdr:cNvPr id="2" name="CuadroTexto 1"/>
            <xdr:cNvSpPr txBox="1"/>
          </xdr:nvSpPr>
          <xdr:spPr>
            <a:xfrm>
              <a:off x="36709350" y="4295775"/>
              <a:ext cx="1266825" cy="381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limLoc m:val="subSup"/>
                        <m:supHide m:val="on"/>
                        <m:ctrlPr>
                          <a:rPr lang="es-MX" sz="1100" i="1">
                            <a:latin typeface="Cambria Math" panose="02040503050406030204" pitchFamily="18" charset="0"/>
                          </a:rPr>
                        </m:ctrlPr>
                      </m:naryPr>
                      <m:sub>
                        <m:eqArr>
                          <m:eqArrPr>
                            <m:ctrlPr>
                              <a:rPr lang="es-ES" sz="1100" b="0" i="1">
                                <a:latin typeface="Cambria Math" panose="02040503050406030204" pitchFamily="18" charset="0"/>
                              </a:rPr>
                            </m:ctrlPr>
                          </m:eqArrPr>
                          <m:e>
                            <m:r>
                              <m:rPr>
                                <m:brk m:alnAt="9"/>
                              </m:rPr>
                              <a:rPr lang="es-ES" sz="1100" b="0" i="1">
                                <a:latin typeface="Cambria Math" panose="02040503050406030204" pitchFamily="18" charset="0"/>
                              </a:rPr>
                              <m:t>𝑖</m:t>
                            </m:r>
                            <m:r>
                              <a:rPr lang="es-ES" sz="1100" b="0" i="1">
                                <a:latin typeface="Cambria Math" panose="02040503050406030204" pitchFamily="18" charset="0"/>
                              </a:rPr>
                              <m:t>,</m:t>
                            </m:r>
                            <m:r>
                              <a:rPr lang="es-ES" sz="1100" b="0" i="1">
                                <a:latin typeface="Cambria Math" panose="02040503050406030204" pitchFamily="18" charset="0"/>
                              </a:rPr>
                              <m:t>𝑗</m:t>
                            </m:r>
                          </m:e>
                          <m:e/>
                        </m:eqArr>
                      </m:sub>
                      <m:sup/>
                      <m:e>
                        <m:r>
                          <a:rPr lang="es-ES" sz="1100" b="0" i="1">
                            <a:latin typeface="Cambria Math" panose="02040503050406030204" pitchFamily="18" charset="0"/>
                          </a:rPr>
                          <m:t>(</m:t>
                        </m:r>
                        <m:r>
                          <a:rPr lang="es-ES" sz="1100" b="0" i="1">
                            <a:latin typeface="Cambria Math" panose="02040503050406030204" pitchFamily="18" charset="0"/>
                          </a:rPr>
                          <m:t>𝑈𝑖𝑥𝑇𝑖</m:t>
                        </m:r>
                        <m:r>
                          <a:rPr lang="es-ES" sz="1100" b="0" i="1">
                            <a:latin typeface="Cambria Math" panose="02040503050406030204" pitchFamily="18" charset="0"/>
                          </a:rPr>
                          <m:t>,</m:t>
                        </m:r>
                        <m:r>
                          <a:rPr lang="es-ES" sz="1100" b="0" i="1">
                            <a:latin typeface="Cambria Math" panose="02040503050406030204" pitchFamily="18" charset="0"/>
                          </a:rPr>
                          <m:t>𝑗𝑥𝐸𝐹𝑗</m:t>
                        </m:r>
                        <m:r>
                          <a:rPr lang="es-ES" sz="1100" b="0" i="1">
                            <a:latin typeface="Cambria Math" panose="02040503050406030204" pitchFamily="18" charset="0"/>
                          </a:rPr>
                          <m:t>)</m:t>
                        </m:r>
                      </m:e>
                    </m:nary>
                  </m:oMath>
                </m:oMathPara>
              </a14:m>
              <a:endParaRPr lang="es-MX" sz="1100"/>
            </a:p>
          </xdr:txBody>
        </xdr:sp>
      </mc:Fallback>
    </mc:AlternateContent>
    <xdr:clientData/>
  </xdr:oneCellAnchor>
  <xdr:twoCellAnchor>
    <xdr:from>
      <xdr:col>20</xdr:col>
      <xdr:colOff>1276350</xdr:colOff>
      <xdr:row>60</xdr:row>
      <xdr:rowOff>0</xdr:rowOff>
    </xdr:from>
    <xdr:to>
      <xdr:col>22</xdr:col>
      <xdr:colOff>0</xdr:colOff>
      <xdr:row>60</xdr:row>
      <xdr:rowOff>428625</xdr:rowOff>
    </xdr:to>
    <xdr:pic>
      <xdr:nvPicPr>
        <xdr:cNvPr id="5" name="Imagen 4"/>
        <xdr:cNvPicPr preferRelativeResize="1">
          <a:picLocks noChangeAspect="1"/>
        </xdr:cNvPicPr>
      </xdr:nvPicPr>
      <xdr:blipFill>
        <a:blip r:embed="rId1">
          <a:clrChange>
            <a:clrFrom>
              <a:srgbClr val="FFFFFF"/>
            </a:clrFrom>
            <a:clrTo>
              <a:srgbClr val="FFFFFF">
                <a:alpha val="0"/>
              </a:srgbClr>
            </a:clrTo>
          </a:clrChange>
          <a:extLst>
            <a:ext uri="{28A0092B-C50C-407E-A947-70E740481C1C}">
              <a14:useLocalDpi xmlns:a14="http://schemas.microsoft.com/office/drawing/2010/main" val="0"/>
            </a:ext>
          </a:extLst>
        </a:blip>
        <a:srcRect l="36160" t="-4518"/>
        <a:stretch>
          <a:fillRect/>
        </a:stretch>
      </xdr:blipFill>
      <xdr:spPr bwMode="auto">
        <a:xfrm>
          <a:off x="28022550" y="13944600"/>
          <a:ext cx="1314450" cy="4286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20</xdr:col>
      <xdr:colOff>38100</xdr:colOff>
      <xdr:row>58</xdr:row>
      <xdr:rowOff>495300</xdr:rowOff>
    </xdr:from>
    <xdr:ext cx="1266825" cy="381000"/>
    <mc:AlternateContent xmlns:mc="http://schemas.openxmlformats.org/markup-compatibility/2006">
      <mc:Choice xmlns:a14="http://schemas.microsoft.com/office/drawing/2010/main" Requires="a14">
        <xdr:sp macro="" textlink="">
          <xdr:nvSpPr>
            <xdr:cNvPr id="6" name="CuadroTexto 5"/>
            <xdr:cNvSpPr txBox="1"/>
          </xdr:nvSpPr>
          <xdr:spPr>
            <a:xfrm>
              <a:off x="26784300" y="13239750"/>
              <a:ext cx="1266825" cy="381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limLoc m:val="subSup"/>
                        <m:supHide m:val="on"/>
                        <m:ctrlPr>
                          <a:rPr lang="es-MX" sz="1100" i="1">
                            <a:latin typeface="Cambria Math" panose="02040503050406030204" pitchFamily="18" charset="0"/>
                          </a:rPr>
                        </m:ctrlPr>
                      </m:naryPr>
                      <m:sub>
                        <m:eqArr>
                          <m:eqArrPr>
                            <m:ctrlPr>
                              <a:rPr lang="es-ES" sz="1100" b="0" i="1">
                                <a:latin typeface="Cambria Math" panose="02040503050406030204" pitchFamily="18" charset="0"/>
                              </a:rPr>
                            </m:ctrlPr>
                          </m:eqArrPr>
                          <m:e>
                            <m:r>
                              <m:rPr>
                                <m:brk m:alnAt="9"/>
                              </m:rPr>
                              <a:rPr lang="es-ES" sz="1100" b="0" i="1">
                                <a:latin typeface="Cambria Math" panose="02040503050406030204" pitchFamily="18" charset="0"/>
                              </a:rPr>
                              <m:t>𝑖</m:t>
                            </m:r>
                            <m:r>
                              <a:rPr lang="es-ES" sz="1100" b="0" i="1">
                                <a:latin typeface="Cambria Math" panose="02040503050406030204" pitchFamily="18" charset="0"/>
                              </a:rPr>
                              <m:t>,</m:t>
                            </m:r>
                            <m:r>
                              <a:rPr lang="es-ES" sz="1100" b="0" i="1">
                                <a:latin typeface="Cambria Math" panose="02040503050406030204" pitchFamily="18" charset="0"/>
                              </a:rPr>
                              <m:t>𝑗</m:t>
                            </m:r>
                          </m:e>
                          <m:e/>
                        </m:eqArr>
                      </m:sub>
                      <m:sup/>
                      <m:e>
                        <m:r>
                          <a:rPr lang="es-ES" sz="1100" b="0" i="1">
                            <a:latin typeface="Cambria Math" panose="02040503050406030204" pitchFamily="18" charset="0"/>
                          </a:rPr>
                          <m:t>(</m:t>
                        </m:r>
                        <m:r>
                          <a:rPr lang="es-ES" sz="1100" b="0" i="1">
                            <a:latin typeface="Cambria Math" panose="02040503050406030204" pitchFamily="18" charset="0"/>
                          </a:rPr>
                          <m:t>𝑈𝑖𝑥𝑇𝑖</m:t>
                        </m:r>
                        <m:r>
                          <a:rPr lang="es-ES" sz="1100" b="0" i="1">
                            <a:latin typeface="Cambria Math" panose="02040503050406030204" pitchFamily="18" charset="0"/>
                          </a:rPr>
                          <m:t>,</m:t>
                        </m:r>
                        <m:r>
                          <a:rPr lang="es-ES" sz="1100" b="0" i="1">
                            <a:latin typeface="Cambria Math" panose="02040503050406030204" pitchFamily="18" charset="0"/>
                          </a:rPr>
                          <m:t>𝑗𝑥𝐸𝐹𝑗</m:t>
                        </m:r>
                        <m:r>
                          <a:rPr lang="es-ES" sz="1100" b="0" i="1">
                            <a:latin typeface="Cambria Math" panose="02040503050406030204" pitchFamily="18" charset="0"/>
                          </a:rPr>
                          <m:t>)</m:t>
                        </m:r>
                      </m:e>
                    </m:nary>
                  </m:oMath>
                </m:oMathPara>
              </a14:m>
              <a:endParaRPr lang="es-MX" sz="1100"/>
            </a:p>
          </xdr:txBody>
        </xdr:sp>
      </mc:Choice>
      <mc:Fallback>
        <xdr:sp macro="" textlink="">
          <xdr:nvSpPr>
            <xdr:cNvPr id="6" name="CuadroTexto 5"/>
            <xdr:cNvSpPr txBox="1"/>
          </xdr:nvSpPr>
          <xdr:spPr>
            <a:xfrm>
              <a:off x="26784300" y="13239750"/>
              <a:ext cx="1266825" cy="381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limLoc m:val="subSup"/>
                        <m:supHide m:val="on"/>
                        <m:ctrlPr>
                          <a:rPr lang="es-MX" sz="1100" i="1">
                            <a:latin typeface="Cambria Math" panose="02040503050406030204" pitchFamily="18" charset="0"/>
                          </a:rPr>
                        </m:ctrlPr>
                      </m:naryPr>
                      <m:sub>
                        <m:eqArr>
                          <m:eqArrPr>
                            <m:ctrlPr>
                              <a:rPr lang="es-ES" sz="1100" b="0" i="1">
                                <a:latin typeface="Cambria Math" panose="02040503050406030204" pitchFamily="18" charset="0"/>
                              </a:rPr>
                            </m:ctrlPr>
                          </m:eqArrPr>
                          <m:e>
                            <m:r>
                              <m:rPr>
                                <m:brk m:alnAt="9"/>
                              </m:rPr>
                              <a:rPr lang="es-ES" sz="1100" b="0" i="1">
                                <a:latin typeface="Cambria Math" panose="02040503050406030204" pitchFamily="18" charset="0"/>
                              </a:rPr>
                              <m:t>𝑖</m:t>
                            </m:r>
                            <m:r>
                              <a:rPr lang="es-ES" sz="1100" b="0" i="1">
                                <a:latin typeface="Cambria Math" panose="02040503050406030204" pitchFamily="18" charset="0"/>
                              </a:rPr>
                              <m:t>,</m:t>
                            </m:r>
                            <m:r>
                              <a:rPr lang="es-ES" sz="1100" b="0" i="1">
                                <a:latin typeface="Cambria Math" panose="02040503050406030204" pitchFamily="18" charset="0"/>
                              </a:rPr>
                              <m:t>𝑗</m:t>
                            </m:r>
                          </m:e>
                          <m:e/>
                        </m:eqArr>
                      </m:sub>
                      <m:sup/>
                      <m:e>
                        <m:r>
                          <a:rPr lang="es-ES" sz="1100" b="0" i="1">
                            <a:latin typeface="Cambria Math" panose="02040503050406030204" pitchFamily="18" charset="0"/>
                          </a:rPr>
                          <m:t>(</m:t>
                        </m:r>
                        <m:r>
                          <a:rPr lang="es-ES" sz="1100" b="0" i="1">
                            <a:latin typeface="Cambria Math" panose="02040503050406030204" pitchFamily="18" charset="0"/>
                          </a:rPr>
                          <m:t>𝑈𝑖𝑥𝑇𝑖</m:t>
                        </m:r>
                        <m:r>
                          <a:rPr lang="es-ES" sz="1100" b="0" i="1">
                            <a:latin typeface="Cambria Math" panose="02040503050406030204" pitchFamily="18" charset="0"/>
                          </a:rPr>
                          <m:t>,</m:t>
                        </m:r>
                        <m:r>
                          <a:rPr lang="es-ES" sz="1100" b="0" i="1">
                            <a:latin typeface="Cambria Math" panose="02040503050406030204" pitchFamily="18" charset="0"/>
                          </a:rPr>
                          <m:t>𝑗𝑥𝐸𝐹𝑗</m:t>
                        </m:r>
                        <m:r>
                          <a:rPr lang="es-ES" sz="1100" b="0" i="1">
                            <a:latin typeface="Cambria Math" panose="02040503050406030204" pitchFamily="18" charset="0"/>
                          </a:rPr>
                          <m:t>)</m:t>
                        </m:r>
                      </m:e>
                    </m:nary>
                  </m:oMath>
                </m:oMathPara>
              </a14:m>
              <a:endParaRPr lang="es-MX" sz="1100"/>
            </a:p>
          </xdr:txBody>
        </xdr:sp>
      </mc:Fallback>
    </mc:AlternateContent>
    <xdr:clientData/>
  </xdr:oneCellAnchor>
  <xdr:twoCellAnchor>
    <xdr:from>
      <xdr:col>6</xdr:col>
      <xdr:colOff>1152525</xdr:colOff>
      <xdr:row>91</xdr:row>
      <xdr:rowOff>57150</xdr:rowOff>
    </xdr:from>
    <xdr:to>
      <xdr:col>14</xdr:col>
      <xdr:colOff>485775</xdr:colOff>
      <xdr:row>119</xdr:row>
      <xdr:rowOff>57150</xdr:rowOff>
    </xdr:to>
    <xdr:graphicFrame macro="">
      <xdr:nvGraphicFramePr>
        <xdr:cNvPr id="7" name="Gráfico 6"/>
        <xdr:cNvGraphicFramePr/>
      </xdr:nvGraphicFramePr>
      <xdr:xfrm>
        <a:off x="9058275" y="20412075"/>
        <a:ext cx="10915650" cy="53721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971550</xdr:colOff>
      <xdr:row>19</xdr:row>
      <xdr:rowOff>57150</xdr:rowOff>
    </xdr:from>
    <xdr:to>
      <xdr:col>14</xdr:col>
      <xdr:colOff>676275</xdr:colOff>
      <xdr:row>40</xdr:row>
      <xdr:rowOff>123825</xdr:rowOff>
    </xdr:to>
    <xdr:graphicFrame macro="">
      <xdr:nvGraphicFramePr>
        <xdr:cNvPr id="2" name="Gráfico 1"/>
        <xdr:cNvGraphicFramePr/>
      </xdr:nvGraphicFramePr>
      <xdr:xfrm>
        <a:off x="7239000" y="4095750"/>
        <a:ext cx="6553200" cy="4562475"/>
      </xdr:xfrm>
      <a:graphic>
        <a:graphicData uri="http://schemas.openxmlformats.org/drawingml/2006/chart">
          <c:chart xmlns:c="http://schemas.openxmlformats.org/drawingml/2006/chart" r:id="rId1"/>
        </a:graphicData>
      </a:graphic>
    </xdr:graphicFrame>
    <xdr:clientData/>
  </xdr:twoCellAnchor>
  <xdr:twoCellAnchor>
    <xdr:from>
      <xdr:col>13</xdr:col>
      <xdr:colOff>400050</xdr:colOff>
      <xdr:row>43</xdr:row>
      <xdr:rowOff>38100</xdr:rowOff>
    </xdr:from>
    <xdr:to>
      <xdr:col>19</xdr:col>
      <xdr:colOff>447675</xdr:colOff>
      <xdr:row>61</xdr:row>
      <xdr:rowOff>123825</xdr:rowOff>
    </xdr:to>
    <xdr:graphicFrame macro="">
      <xdr:nvGraphicFramePr>
        <xdr:cNvPr id="6" name="Gráfico 5"/>
        <xdr:cNvGraphicFramePr/>
      </xdr:nvGraphicFramePr>
      <xdr:xfrm>
        <a:off x="12449175" y="9144000"/>
        <a:ext cx="4924425" cy="3705225"/>
      </xdr:xfrm>
      <a:graphic>
        <a:graphicData uri="http://schemas.openxmlformats.org/drawingml/2006/chart">
          <c:chart xmlns:c="http://schemas.openxmlformats.org/drawingml/2006/chart" r:id="rId2"/>
        </a:graphicData>
      </a:graphic>
    </xdr:graphicFrame>
    <xdr:clientData/>
  </xdr:twoCellAnchor>
  <xdr:twoCellAnchor>
    <xdr:from>
      <xdr:col>7</xdr:col>
      <xdr:colOff>962025</xdr:colOff>
      <xdr:row>43</xdr:row>
      <xdr:rowOff>57150</xdr:rowOff>
    </xdr:from>
    <xdr:to>
      <xdr:col>12</xdr:col>
      <xdr:colOff>704850</xdr:colOff>
      <xdr:row>61</xdr:row>
      <xdr:rowOff>104775</xdr:rowOff>
    </xdr:to>
    <xdr:graphicFrame macro="">
      <xdr:nvGraphicFramePr>
        <xdr:cNvPr id="7" name="Gráfico 6"/>
        <xdr:cNvGraphicFramePr/>
      </xdr:nvGraphicFramePr>
      <xdr:xfrm>
        <a:off x="7229475" y="9163050"/>
        <a:ext cx="4762500" cy="36671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561975</xdr:colOff>
      <xdr:row>2</xdr:row>
      <xdr:rowOff>66675</xdr:rowOff>
    </xdr:from>
    <xdr:to>
      <xdr:col>18</xdr:col>
      <xdr:colOff>647700</xdr:colOff>
      <xdr:row>29</xdr:row>
      <xdr:rowOff>161925</xdr:rowOff>
    </xdr:to>
    <xdr:graphicFrame macro="">
      <xdr:nvGraphicFramePr>
        <xdr:cNvPr id="2" name="Gráfico 1"/>
        <xdr:cNvGraphicFramePr/>
      </xdr:nvGraphicFramePr>
      <xdr:xfrm>
        <a:off x="9134475" y="466725"/>
        <a:ext cx="8448675" cy="5276850"/>
      </xdr:xfrm>
      <a:graphic>
        <a:graphicData uri="http://schemas.openxmlformats.org/drawingml/2006/chart">
          <c:chart xmlns:c="http://schemas.openxmlformats.org/drawingml/2006/chart" r:id="rId1"/>
        </a:graphicData>
      </a:graphic>
    </xdr:graphicFrame>
    <xdr:clientData/>
  </xdr:twoCellAnchor>
  <xdr:twoCellAnchor>
    <xdr:from>
      <xdr:col>11</xdr:col>
      <xdr:colOff>685800</xdr:colOff>
      <xdr:row>38</xdr:row>
      <xdr:rowOff>95250</xdr:rowOff>
    </xdr:from>
    <xdr:to>
      <xdr:col>22</xdr:col>
      <xdr:colOff>200025</xdr:colOff>
      <xdr:row>61</xdr:row>
      <xdr:rowOff>0</xdr:rowOff>
    </xdr:to>
    <xdr:graphicFrame macro="">
      <xdr:nvGraphicFramePr>
        <xdr:cNvPr id="4" name="Chart 3"/>
        <xdr:cNvGraphicFramePr/>
      </xdr:nvGraphicFramePr>
      <xdr:xfrm>
        <a:off x="12458700" y="7658100"/>
        <a:ext cx="7610475" cy="4286250"/>
      </xdr:xfrm>
      <a:graphic>
        <a:graphicData uri="http://schemas.openxmlformats.org/drawingml/2006/chart">
          <c:chart xmlns:c="http://schemas.openxmlformats.org/drawingml/2006/chart" r:id="rId2"/>
        </a:graphicData>
      </a:graphic>
    </xdr:graphicFrame>
    <xdr:clientData/>
  </xdr:twoCellAnchor>
  <xdr:twoCellAnchor>
    <xdr:from>
      <xdr:col>21</xdr:col>
      <xdr:colOff>495300</xdr:colOff>
      <xdr:row>3</xdr:row>
      <xdr:rowOff>0</xdr:rowOff>
    </xdr:from>
    <xdr:to>
      <xdr:col>28</xdr:col>
      <xdr:colOff>228600</xdr:colOff>
      <xdr:row>16</xdr:row>
      <xdr:rowOff>38100</xdr:rowOff>
    </xdr:to>
    <xdr:graphicFrame macro="">
      <xdr:nvGraphicFramePr>
        <xdr:cNvPr id="3" name="Gráfico 2"/>
        <xdr:cNvGraphicFramePr/>
      </xdr:nvGraphicFramePr>
      <xdr:xfrm>
        <a:off x="19631025" y="590550"/>
        <a:ext cx="4867275" cy="2552700"/>
      </xdr:xfrm>
      <a:graphic>
        <a:graphicData uri="http://schemas.openxmlformats.org/drawingml/2006/chart">
          <c:chart xmlns:c="http://schemas.openxmlformats.org/drawingml/2006/chart" r:id="rId3"/>
        </a:graphicData>
      </a:graphic>
    </xdr:graphicFrame>
    <xdr:clientData/>
  </xdr:twoCellAnchor>
  <xdr:twoCellAnchor>
    <xdr:from>
      <xdr:col>21</xdr:col>
      <xdr:colOff>485775</xdr:colOff>
      <xdr:row>19</xdr:row>
      <xdr:rowOff>133350</xdr:rowOff>
    </xdr:from>
    <xdr:to>
      <xdr:col>28</xdr:col>
      <xdr:colOff>285750</xdr:colOff>
      <xdr:row>34</xdr:row>
      <xdr:rowOff>19050</xdr:rowOff>
    </xdr:to>
    <xdr:graphicFrame macro="">
      <xdr:nvGraphicFramePr>
        <xdr:cNvPr id="5" name="Gráfico 4"/>
        <xdr:cNvGraphicFramePr/>
      </xdr:nvGraphicFramePr>
      <xdr:xfrm>
        <a:off x="19621500" y="3810000"/>
        <a:ext cx="4933950" cy="2933700"/>
      </xdr:xfrm>
      <a:graphic>
        <a:graphicData uri="http://schemas.openxmlformats.org/drawingml/2006/chart">
          <c:chart xmlns:c="http://schemas.openxmlformats.org/drawingml/2006/chart" r:id="rId4"/>
        </a:graphicData>
      </a:graphic>
    </xdr:graphicFrame>
    <xdr:clientData/>
  </xdr:twoCellAnchor>
  <xdr:twoCellAnchor>
    <xdr:from>
      <xdr:col>4</xdr:col>
      <xdr:colOff>581025</xdr:colOff>
      <xdr:row>65</xdr:row>
      <xdr:rowOff>161925</xdr:rowOff>
    </xdr:from>
    <xdr:to>
      <xdr:col>11</xdr:col>
      <xdr:colOff>66675</xdr:colOff>
      <xdr:row>92</xdr:row>
      <xdr:rowOff>161925</xdr:rowOff>
    </xdr:to>
    <xdr:graphicFrame macro="">
      <xdr:nvGraphicFramePr>
        <xdr:cNvPr id="6" name="Gráfico 5"/>
        <xdr:cNvGraphicFramePr/>
      </xdr:nvGraphicFramePr>
      <xdr:xfrm>
        <a:off x="5734050" y="12868275"/>
        <a:ext cx="6105525" cy="5381625"/>
      </xdr:xfrm>
      <a:graphic>
        <a:graphicData uri="http://schemas.openxmlformats.org/drawingml/2006/chart">
          <c:chart xmlns:c="http://schemas.openxmlformats.org/drawingml/2006/chart" r:id="rId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isabe\Dropbox\2016\Trabajo\MVCS\CAMBIO%20CLIM&#193;TICO\INFOCARBONO\2019\18.08.22%20SUNASS%20RegistroPTAR_Anual_2022_06_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General"/>
      <sheetName val="Calculo"/>
      <sheetName val="Calculo 2"/>
      <sheetName val="Volumen"/>
      <sheetName val="Calculo 3 mal op"/>
    </sheetNames>
    <sheetDataSet>
      <sheetData sheetId="0"/>
      <sheetData sheetId="1">
        <row r="213">
          <cell r="T213" t="str">
            <v>Filtro biológico</v>
          </cell>
          <cell r="U213">
            <v>0.09077853591836499</v>
          </cell>
        </row>
        <row r="214">
          <cell r="T214" t="str">
            <v>Tanque séptico</v>
          </cell>
          <cell r="U214">
            <v>8.031906588283826E-05</v>
          </cell>
        </row>
        <row r="215">
          <cell r="T215" t="str">
            <v>Otros</v>
          </cell>
          <cell r="U215">
            <v>0.00018634023284818478</v>
          </cell>
        </row>
        <row r="216">
          <cell r="T216" t="str">
            <v>Tanque Imhoff</v>
          </cell>
          <cell r="U216">
            <v>0.0017230046013186466</v>
          </cell>
        </row>
        <row r="217">
          <cell r="T217" t="str">
            <v>Lagunas aireadas</v>
          </cell>
          <cell r="U217">
            <v>0.07839140830165015</v>
          </cell>
        </row>
        <row r="218">
          <cell r="T218" t="str">
            <v>Pretratamiento avanzado</v>
          </cell>
          <cell r="U218">
            <v>0.5446275219383497</v>
          </cell>
        </row>
        <row r="219">
          <cell r="T219" t="str">
            <v>Lodos activados</v>
          </cell>
          <cell r="U219">
            <v>0.0452263808935721</v>
          </cell>
        </row>
        <row r="220">
          <cell r="T220" t="str">
            <v>Lagunas facultativas</v>
          </cell>
          <cell r="U220">
            <v>0.2389864890480135</v>
          </cell>
        </row>
      </sheetData>
      <sheetData sheetId="2"/>
      <sheetData sheetId="3"/>
      <sheetData sheetId="4"/>
    </sheetDataSet>
  </externalBook>
</externalLink>
</file>

<file path=xl/persons/person.xml><?xml version="1.0" encoding="utf-8"?>
<personList xmlns="http://schemas.microsoft.com/office/spreadsheetml/2018/threadedcomments" xmlns:x="http://schemas.openxmlformats.org/spreadsheetml/2006/main">
  <person displayName="Isabel Malaga" id="{15B6DA86-E2F9-4359-9375-934993B0D718}" userId="2b39a0a37582942a" providerId="Windows Live"/>
</personList>
</file>

<file path=xl/theme/theme1.xml><?xml version="1.0" encoding="utf-8"?>
<a:theme xmlns:a="http://schemas.openxmlformats.org/drawingml/2006/main" name="Tema d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38" dT="2022-04-11T17:11:24.50" personId="{15B6DA86-E2F9-4359-9375-934993B0D718}" id="{9A6ADD18-8BF9-4B1D-83AD-DA877379CB83}">
    <text>https://www.inei.gob.pe/media/MenuRecursivo/publicaciones_digitales/Est/Lib1803/libro.pdf</text>
  </threadedComment>
  <threadedComment ref="E39" dT="2022-04-11T17:17:59.15" personId="{15B6DA86-E2F9-4359-9375-934993B0D718}" id="{9DD7498D-80DA-45DD-A264-095248C4D43A}">
    <text>https://www.inei.gob.pe/media/MenuRecursivo/publicaciones_digitales/Est/Lib1768/</text>
  </threadedComment>
  <threadedComment ref="E40" dT="2022-04-11T17:19:02.19" personId="{15B6DA86-E2F9-4359-9375-934993B0D718}" id="{724347E1-E5DB-444A-B7E9-94110F74D099}">
    <text>https://www.inei.gob.pe/media/MenuRecursivo/publicaciones_digitales/Est/Lib1768/</text>
  </threadedComment>
  <threadedComment ref="E41" dT="2022-04-11T17:19:23.94" personId="{15B6DA86-E2F9-4359-9375-934993B0D718}" id="{E556071D-A73D-4191-B30D-3EBE3956CF9A}">
    <text>https://www.inei.gob.pe/media/MenuRecursivo/publicaciones_digitales/Est/Lib1768/</text>
  </threadedComment>
</ThreadedComments>
</file>

<file path=xl/threadedComments/threadedComment2.xml><?xml version="1.0" encoding="utf-8"?>
<ThreadedComments xmlns="http://schemas.microsoft.com/office/spreadsheetml/2018/threadedcomments" xmlns:x="http://schemas.openxmlformats.org/spreadsheetml/2006/main">
  <threadedComment ref="E32" dT="2022-09-13T15:20:19.61" personId="{15B6DA86-E2F9-4359-9375-934993B0D718}" id="{9D6AA1D2-09AA-4555-9CFA-ECE7D9B90BC8}">
    <text>OJO que en este año INEI presenta la data agrupada de letrina con pozo ciego. Ver fuente</text>
  </threadedComment>
  <threadedComment ref="G32" dT="2022-09-13T15:21:04.58" personId="{15B6DA86-E2F9-4359-9375-934993B0D718}" id="{2C224D04-FDAC-465D-BF02-F77248B42F86}">
    <text>OJO que en este año INEI presenta la data agrupada de letrina con pozo ciego. Ver fuente</text>
  </threadedComment>
</ThreadedComments>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4" Type="http://schemas.microsoft.com/office/2017/10/relationships/threadedComment" Target="../threadedComments/threadedComment1.xml" /><Relationship Id="rId1" Type="http://schemas.openxmlformats.org/officeDocument/2006/relationships/hyperlink" Target="https://webapp.inei.gob.pe:8443/sirtod-series/" TargetMode="External" /><Relationship Id="rId2" Type="http://schemas.openxmlformats.org/officeDocument/2006/relationships/hyperlink" Target="https://www.inei.gob.pe/media/MenuRecursivo/boletines/boletin-el-agua-y-saneamiento.pdf" TargetMode="External" /><Relationship Id="rId3" Type="http://schemas.openxmlformats.org/officeDocument/2006/relationships/hyperlink" Target="https://www.inei.gob.pe/media/MenuRecursivo/boletines/boletin-el-agua-y-saneamiento.pdf" TargetMode="External" /><Relationship Id="rId4" Type="http://schemas.openxmlformats.org/officeDocument/2006/relationships/hyperlink" Target="https://www.inei.gob.pe/media/MenuRecursivo/boletines/boletin-el-agua-y-saneamiento.pdf" TargetMode="External" /><Relationship Id="rId5" Type="http://schemas.openxmlformats.org/officeDocument/2006/relationships/hyperlink" Target="https://www.inei.gob.pe/media/MenuRecursivo/boletines/boletin-el-agua-y-saneamiento.pdf" TargetMode="External" /><Relationship Id="rId6" Type="http://schemas.openxmlformats.org/officeDocument/2006/relationships/hyperlink" Target="https://www.inei.gob.pe/media/MenuRecursivo/boletines/boletin-el-agua-y-saneamiento.pdf" TargetMode="External" /><Relationship Id="rId7" Type="http://schemas.openxmlformats.org/officeDocument/2006/relationships/hyperlink" Target="https://www.inei.gob.pe/media/MenuRecursivo/boletines/boletin-el-agua-y-saneamiento.pdf" TargetMode="External" /><Relationship Id="rId8" Type="http://schemas.openxmlformats.org/officeDocument/2006/relationships/hyperlink" Target="https://www.inei.gob.pe/media/MenuRecursivo/boletines/boletin-el-agua-y-saneamiento.pdf" TargetMode="External" /><Relationship Id="rId9" Type="http://schemas.openxmlformats.org/officeDocument/2006/relationships/hyperlink" Target="https://www.inei.gob.pe/media/MenuRecursivo/boletines/boletin_agua_1.pdf" TargetMode="External" /><Relationship Id="rId10" Type="http://schemas.openxmlformats.org/officeDocument/2006/relationships/drawing" Target="../drawings/drawing2.xm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6" Type="http://schemas.microsoft.com/office/2017/10/relationships/threadedComment" Target="../threadedComments/threadedComment2.xml" /><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fao.org/fileadmin/templates/ess/documents/food_security_statistics/country_profiles/esp/Peru_S.pdf"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13"/>
  <sheetViews>
    <sheetView showGridLines="0" zoomScale="90" zoomScaleNormal="90" workbookViewId="0" topLeftCell="A1">
      <selection activeCell="C33" sqref="C33:I33"/>
    </sheetView>
  </sheetViews>
  <sheetFormatPr defaultColWidth="11.421875" defaultRowHeight="15"/>
  <cols>
    <col min="1" max="1" width="3.28125" style="5" customWidth="1"/>
    <col min="2" max="2" width="15.8515625" style="10" customWidth="1"/>
    <col min="3" max="8" width="11.421875" style="10" customWidth="1"/>
    <col min="9" max="9" width="16.140625" style="10" customWidth="1"/>
    <col min="10" max="16384" width="11.421875" style="10" customWidth="1"/>
  </cols>
  <sheetData>
    <row r="2" spans="1:18" ht="18.75">
      <c r="A2" s="144"/>
      <c r="B2" s="666" t="s">
        <v>535</v>
      </c>
      <c r="C2" s="666"/>
      <c r="D2" s="666"/>
      <c r="E2" s="666"/>
      <c r="F2" s="666"/>
      <c r="G2" s="666"/>
      <c r="H2" s="666"/>
      <c r="I2" s="666"/>
      <c r="J2" s="666"/>
      <c r="K2" s="666"/>
      <c r="L2" s="666"/>
      <c r="M2" s="666"/>
      <c r="N2" s="666"/>
      <c r="O2" s="666"/>
      <c r="P2" s="666"/>
      <c r="Q2" s="666"/>
      <c r="R2" s="666"/>
    </row>
    <row r="3" spans="1:18" ht="18.75">
      <c r="A3" s="144"/>
      <c r="B3" s="667" t="s">
        <v>202</v>
      </c>
      <c r="C3" s="667"/>
      <c r="D3" s="667"/>
      <c r="E3" s="667"/>
      <c r="F3" s="667"/>
      <c r="G3" s="667"/>
      <c r="H3" s="667"/>
      <c r="I3" s="667"/>
      <c r="J3" s="667"/>
      <c r="K3" s="667"/>
      <c r="L3" s="667"/>
      <c r="M3" s="667"/>
      <c r="N3" s="667"/>
      <c r="O3" s="667"/>
      <c r="P3" s="667"/>
      <c r="Q3" s="667"/>
      <c r="R3" s="667"/>
    </row>
    <row r="4" spans="2:18" ht="15">
      <c r="B4" s="6"/>
      <c r="C4" s="5"/>
      <c r="D4" s="5"/>
      <c r="E4" s="5"/>
      <c r="F4" s="5"/>
      <c r="G4" s="5"/>
      <c r="H4" s="5"/>
      <c r="I4" s="5"/>
      <c r="J4" s="5"/>
      <c r="K4" s="5"/>
      <c r="L4" s="5"/>
      <c r="M4" s="5"/>
      <c r="N4" s="5"/>
      <c r="O4" s="5"/>
      <c r="P4" s="5"/>
      <c r="Q4" s="5"/>
      <c r="R4" s="5"/>
    </row>
    <row r="5" spans="1:18" ht="15.75">
      <c r="A5" s="210"/>
      <c r="B5" s="668" t="s">
        <v>120</v>
      </c>
      <c r="C5" s="668"/>
      <c r="D5" s="668"/>
      <c r="E5" s="668"/>
      <c r="F5" s="668"/>
      <c r="G5" s="668"/>
      <c r="H5" s="668"/>
      <c r="I5" s="668"/>
      <c r="J5" s="668"/>
      <c r="K5" s="668"/>
      <c r="L5" s="668"/>
      <c r="M5" s="668"/>
      <c r="N5" s="668"/>
      <c r="O5" s="668"/>
      <c r="P5" s="668"/>
      <c r="Q5" s="668"/>
      <c r="R5" s="668"/>
    </row>
    <row r="6" spans="2:18" ht="15">
      <c r="B6" s="211"/>
      <c r="C6" s="8"/>
      <c r="D6" s="46"/>
      <c r="E6" s="8"/>
      <c r="F6" s="8"/>
      <c r="G6" s="8"/>
      <c r="H6" s="8"/>
      <c r="I6" s="8"/>
      <c r="J6" s="8"/>
      <c r="K6" s="8"/>
      <c r="L6" s="8"/>
      <c r="M6" s="5"/>
      <c r="N6" s="5"/>
      <c r="O6" s="5"/>
      <c r="P6" s="5"/>
      <c r="Q6" s="5"/>
      <c r="R6" s="5"/>
    </row>
    <row r="7" spans="2:18" ht="15">
      <c r="B7" s="668" t="s">
        <v>121</v>
      </c>
      <c r="C7" s="668"/>
      <c r="D7" s="668"/>
      <c r="E7" s="668"/>
      <c r="F7" s="668"/>
      <c r="G7" s="668"/>
      <c r="H7" s="668"/>
      <c r="I7" s="668"/>
      <c r="J7" s="668"/>
      <c r="K7" s="668"/>
      <c r="L7" s="668"/>
      <c r="M7" s="668"/>
      <c r="N7" s="668"/>
      <c r="O7" s="668"/>
      <c r="P7" s="668"/>
      <c r="Q7" s="668"/>
      <c r="R7" s="668"/>
    </row>
    <row r="8" spans="2:18" ht="15" customHeight="1">
      <c r="B8" s="669" t="s">
        <v>429</v>
      </c>
      <c r="C8" s="669"/>
      <c r="D8" s="669"/>
      <c r="E8" s="669"/>
      <c r="F8" s="669"/>
      <c r="G8" s="669"/>
      <c r="H8" s="669"/>
      <c r="I8" s="669"/>
      <c r="J8" s="669"/>
      <c r="K8" s="669"/>
      <c r="L8" s="669"/>
      <c r="M8" s="669"/>
      <c r="N8" s="669"/>
      <c r="O8" s="212"/>
      <c r="P8" s="212"/>
      <c r="Q8" s="212"/>
      <c r="R8" s="212"/>
    </row>
    <row r="9" spans="2:18" ht="15">
      <c r="B9" s="669"/>
      <c r="C9" s="669"/>
      <c r="D9" s="669"/>
      <c r="E9" s="669"/>
      <c r="F9" s="669"/>
      <c r="G9" s="669"/>
      <c r="H9" s="669"/>
      <c r="I9" s="669"/>
      <c r="J9" s="669"/>
      <c r="K9" s="669"/>
      <c r="L9" s="669"/>
      <c r="M9" s="669"/>
      <c r="N9" s="669"/>
      <c r="O9" s="5"/>
      <c r="P9" s="5"/>
      <c r="Q9" s="5"/>
      <c r="R9" s="5"/>
    </row>
    <row r="10" spans="2:18" ht="15">
      <c r="B10" s="669"/>
      <c r="C10" s="669"/>
      <c r="D10" s="669"/>
      <c r="E10" s="669"/>
      <c r="F10" s="669"/>
      <c r="G10" s="669"/>
      <c r="H10" s="669"/>
      <c r="I10" s="669"/>
      <c r="J10" s="669"/>
      <c r="K10" s="669"/>
      <c r="L10" s="669"/>
      <c r="M10" s="669"/>
      <c r="N10" s="669"/>
      <c r="O10" s="5"/>
      <c r="P10" s="5"/>
      <c r="Q10" s="5"/>
      <c r="R10" s="5"/>
    </row>
    <row r="11" spans="3:18" ht="15" customHeight="1">
      <c r="C11" s="69"/>
      <c r="D11" s="69"/>
      <c r="E11" s="69"/>
      <c r="F11" s="69"/>
      <c r="G11" s="69"/>
      <c r="H11" s="69"/>
      <c r="I11" s="69"/>
      <c r="J11" s="69"/>
      <c r="K11" s="69"/>
      <c r="L11" s="69"/>
      <c r="M11" s="69"/>
      <c r="N11" s="69"/>
      <c r="O11" s="5"/>
      <c r="P11" s="5"/>
      <c r="Q11" s="5"/>
      <c r="R11" s="5"/>
    </row>
    <row r="12" spans="2:18" ht="66" customHeight="1">
      <c r="B12" s="669" t="s">
        <v>338</v>
      </c>
      <c r="C12" s="669"/>
      <c r="D12" s="669"/>
      <c r="E12" s="669"/>
      <c r="F12" s="669"/>
      <c r="G12" s="669"/>
      <c r="H12" s="69"/>
      <c r="I12" s="69"/>
      <c r="J12" s="69"/>
      <c r="K12" s="69"/>
      <c r="L12" s="69"/>
      <c r="M12" s="69"/>
      <c r="N12" s="69"/>
      <c r="O12" s="5"/>
      <c r="P12" s="5"/>
      <c r="Q12" s="5"/>
      <c r="R12" s="5"/>
    </row>
    <row r="13" spans="2:18" ht="15">
      <c r="B13" s="5"/>
      <c r="C13" s="5"/>
      <c r="D13" s="5"/>
      <c r="E13" s="5"/>
      <c r="F13" s="5"/>
      <c r="G13" s="5"/>
      <c r="H13" s="5"/>
      <c r="I13" s="5"/>
      <c r="J13" s="5"/>
      <c r="K13" s="5"/>
      <c r="L13" s="5"/>
      <c r="M13" s="5"/>
      <c r="N13" s="5"/>
      <c r="O13" s="5"/>
      <c r="P13" s="5"/>
      <c r="Q13" s="5"/>
      <c r="R13" s="5"/>
    </row>
    <row r="14" spans="2:18" ht="15">
      <c r="B14" s="5"/>
      <c r="C14" s="5"/>
      <c r="D14" s="5"/>
      <c r="E14" s="5"/>
      <c r="F14" s="5"/>
      <c r="G14" s="5"/>
      <c r="H14" s="5"/>
      <c r="I14" s="5"/>
      <c r="J14" s="5"/>
      <c r="K14" s="5"/>
      <c r="L14" s="5"/>
      <c r="M14" s="5"/>
      <c r="N14" s="5"/>
      <c r="O14" s="5"/>
      <c r="P14" s="5"/>
      <c r="Q14" s="5"/>
      <c r="R14" s="5"/>
    </row>
    <row r="15" spans="2:18" ht="15">
      <c r="B15" s="668" t="s">
        <v>122</v>
      </c>
      <c r="C15" s="668"/>
      <c r="D15" s="668"/>
      <c r="E15" s="668"/>
      <c r="F15" s="668"/>
      <c r="G15" s="668"/>
      <c r="H15" s="668"/>
      <c r="I15" s="668"/>
      <c r="J15" s="668"/>
      <c r="K15" s="668"/>
      <c r="L15" s="668"/>
      <c r="M15" s="668"/>
      <c r="N15" s="668"/>
      <c r="O15" s="668"/>
      <c r="P15" s="668"/>
      <c r="Q15" s="668"/>
      <c r="R15" s="668"/>
    </row>
    <row r="16" spans="2:18" ht="15">
      <c r="B16" s="213"/>
      <c r="C16" s="5"/>
      <c r="D16" s="5"/>
      <c r="E16" s="5"/>
      <c r="F16" s="5"/>
      <c r="G16" s="5"/>
      <c r="H16" s="5"/>
      <c r="I16" s="5"/>
      <c r="J16" s="5"/>
      <c r="K16" s="5"/>
      <c r="L16" s="5"/>
      <c r="M16" s="5"/>
      <c r="N16" s="5"/>
      <c r="O16" s="5"/>
      <c r="P16" s="5"/>
      <c r="Q16" s="5"/>
      <c r="R16" s="5"/>
    </row>
    <row r="17" spans="1:18" ht="15">
      <c r="A17" s="10"/>
      <c r="B17" s="5" t="s">
        <v>273</v>
      </c>
      <c r="C17" s="5"/>
      <c r="D17" s="5"/>
      <c r="E17" s="5"/>
      <c r="F17" s="5"/>
      <c r="G17" s="5"/>
      <c r="H17" s="5"/>
      <c r="I17" s="5"/>
      <c r="J17" s="5"/>
      <c r="K17" s="5"/>
      <c r="L17" s="5"/>
      <c r="M17" s="5"/>
      <c r="N17" s="5"/>
      <c r="O17" s="5"/>
      <c r="P17" s="5"/>
      <c r="Q17" s="5"/>
      <c r="R17" s="5"/>
    </row>
    <row r="18" spans="1:18" ht="15">
      <c r="A18" s="10"/>
      <c r="B18" s="5" t="s">
        <v>123</v>
      </c>
      <c r="C18" s="214"/>
      <c r="D18" s="214"/>
      <c r="E18" s="214"/>
      <c r="F18" s="214"/>
      <c r="G18" s="214"/>
      <c r="H18" s="5"/>
      <c r="I18" s="5"/>
      <c r="J18" s="5"/>
      <c r="K18" s="5"/>
      <c r="L18" s="5"/>
      <c r="M18" s="5"/>
      <c r="N18" s="5"/>
      <c r="O18" s="5"/>
      <c r="P18" s="5"/>
      <c r="Q18" s="5"/>
      <c r="R18" s="5"/>
    </row>
    <row r="19" spans="1:18" ht="15">
      <c r="A19" s="10"/>
      <c r="B19" s="5"/>
      <c r="C19" s="214"/>
      <c r="D19" s="214"/>
      <c r="E19" s="214"/>
      <c r="F19" s="215" t="s">
        <v>124</v>
      </c>
      <c r="G19" s="214"/>
      <c r="H19" s="5"/>
      <c r="I19" s="5"/>
      <c r="J19" s="5"/>
      <c r="K19" s="5"/>
      <c r="L19" s="5"/>
      <c r="M19" s="5"/>
      <c r="N19" s="5"/>
      <c r="O19" s="5"/>
      <c r="P19" s="5"/>
      <c r="Q19" s="5"/>
      <c r="R19" s="5"/>
    </row>
    <row r="20" spans="1:18" ht="15">
      <c r="A20" s="10"/>
      <c r="B20" s="5"/>
      <c r="C20" s="5"/>
      <c r="D20" s="5"/>
      <c r="E20" s="5"/>
      <c r="F20" s="5"/>
      <c r="G20" s="5"/>
      <c r="H20" s="5"/>
      <c r="I20" s="5"/>
      <c r="J20" s="5"/>
      <c r="K20" s="5"/>
      <c r="L20" s="5"/>
      <c r="M20" s="5"/>
      <c r="N20" s="5"/>
      <c r="O20" s="5"/>
      <c r="P20" s="5"/>
      <c r="Q20" s="5"/>
      <c r="R20" s="5"/>
    </row>
    <row r="21" spans="1:18" ht="15">
      <c r="A21" s="10"/>
      <c r="B21" s="5"/>
      <c r="C21" s="5"/>
      <c r="D21" s="5"/>
      <c r="E21" s="5"/>
      <c r="F21" s="5"/>
      <c r="G21" s="216"/>
      <c r="H21" s="216"/>
      <c r="I21" s="216"/>
      <c r="J21" s="216"/>
      <c r="K21" s="216"/>
      <c r="L21" s="216"/>
      <c r="M21" s="216"/>
      <c r="N21" s="216"/>
      <c r="O21" s="216"/>
      <c r="P21" s="216"/>
      <c r="Q21" s="216"/>
      <c r="R21" s="216"/>
    </row>
    <row r="22" spans="1:18" ht="15">
      <c r="A22" s="10"/>
      <c r="B22" s="5"/>
      <c r="C22" s="5"/>
      <c r="D22" s="5"/>
      <c r="E22" s="5"/>
      <c r="F22" s="5"/>
      <c r="G22" s="5"/>
      <c r="H22" s="5"/>
      <c r="I22" s="5"/>
      <c r="J22" s="5"/>
      <c r="K22" s="5"/>
      <c r="L22" s="5"/>
      <c r="M22" s="5"/>
      <c r="N22" s="5"/>
      <c r="O22" s="5"/>
      <c r="P22" s="5"/>
      <c r="Q22" s="5"/>
      <c r="R22" s="5"/>
    </row>
    <row r="23" spans="1:18" ht="15">
      <c r="A23" s="10"/>
      <c r="B23" s="5"/>
      <c r="C23" s="5"/>
      <c r="D23" s="5"/>
      <c r="E23" s="5"/>
      <c r="F23" s="5"/>
      <c r="G23" s="5"/>
      <c r="H23" s="5"/>
      <c r="I23" s="5"/>
      <c r="J23" s="5"/>
      <c r="K23" s="5"/>
      <c r="L23" s="5"/>
      <c r="M23" s="5"/>
      <c r="N23" s="5"/>
      <c r="O23" s="5"/>
      <c r="P23" s="5"/>
      <c r="Q23" s="5"/>
      <c r="R23" s="5"/>
    </row>
    <row r="24" spans="1:18" ht="15">
      <c r="A24" s="10"/>
      <c r="B24" s="5"/>
      <c r="C24" s="5"/>
      <c r="D24" s="5"/>
      <c r="E24" s="5"/>
      <c r="F24" s="671" t="s">
        <v>125</v>
      </c>
      <c r="G24" s="671"/>
      <c r="H24" s="671"/>
      <c r="I24" s="671"/>
      <c r="J24" s="671"/>
      <c r="K24" s="671"/>
      <c r="L24" s="671"/>
      <c r="M24" s="671"/>
      <c r="N24" s="671"/>
      <c r="O24" s="671"/>
      <c r="P24" s="671"/>
      <c r="Q24" s="671"/>
      <c r="R24" s="671"/>
    </row>
    <row r="25" spans="1:18" ht="15">
      <c r="A25" s="10"/>
      <c r="B25" s="5"/>
      <c r="C25" s="5"/>
      <c r="D25" s="5"/>
      <c r="E25" s="5"/>
      <c r="F25" s="672" t="s">
        <v>126</v>
      </c>
      <c r="G25" s="672"/>
      <c r="H25" s="672"/>
      <c r="I25" s="672"/>
      <c r="J25" s="672"/>
      <c r="K25" s="672"/>
      <c r="L25" s="672"/>
      <c r="M25" s="672"/>
      <c r="N25" s="672"/>
      <c r="O25" s="672"/>
      <c r="P25" s="672"/>
      <c r="Q25" s="672"/>
      <c r="R25" s="672"/>
    </row>
    <row r="26" spans="1:18" ht="15">
      <c r="A26" s="10"/>
      <c r="B26" s="5"/>
      <c r="C26" s="5"/>
      <c r="D26" s="5"/>
      <c r="E26" s="5"/>
      <c r="F26" s="672"/>
      <c r="G26" s="672"/>
      <c r="H26" s="672"/>
      <c r="I26" s="672"/>
      <c r="J26" s="672"/>
      <c r="K26" s="672"/>
      <c r="L26" s="672"/>
      <c r="M26" s="672"/>
      <c r="N26" s="672"/>
      <c r="O26" s="672"/>
      <c r="P26" s="672"/>
      <c r="Q26" s="672"/>
      <c r="R26" s="672"/>
    </row>
    <row r="27" spans="1:18" ht="15">
      <c r="A27" s="10"/>
      <c r="B27" s="5"/>
      <c r="C27" s="5"/>
      <c r="D27" s="5"/>
      <c r="E27" s="5"/>
      <c r="F27" s="673" t="s">
        <v>127</v>
      </c>
      <c r="G27" s="673"/>
      <c r="H27" s="673"/>
      <c r="I27" s="673"/>
      <c r="J27" s="673"/>
      <c r="K27" s="673"/>
      <c r="L27" s="673"/>
      <c r="M27" s="673"/>
      <c r="N27" s="673"/>
      <c r="O27" s="673"/>
      <c r="P27" s="673"/>
      <c r="Q27" s="673"/>
      <c r="R27" s="673"/>
    </row>
    <row r="28" spans="1:18" ht="15">
      <c r="A28" s="10"/>
      <c r="B28" s="5"/>
      <c r="C28" s="5"/>
      <c r="D28" s="5"/>
      <c r="E28" s="5"/>
      <c r="F28" s="216"/>
      <c r="G28" s="216"/>
      <c r="H28" s="216"/>
      <c r="I28" s="216"/>
      <c r="J28" s="216"/>
      <c r="K28" s="216"/>
      <c r="L28" s="216"/>
      <c r="M28" s="216"/>
      <c r="N28" s="216"/>
      <c r="O28" s="216"/>
      <c r="P28" s="216"/>
      <c r="Q28" s="216"/>
      <c r="R28" s="216"/>
    </row>
    <row r="29" spans="1:18" ht="15">
      <c r="A29" s="10"/>
      <c r="B29" s="5"/>
      <c r="C29" s="5"/>
      <c r="D29" s="5"/>
      <c r="E29" s="5"/>
      <c r="F29" s="216"/>
      <c r="G29" s="216"/>
      <c r="H29" s="216"/>
      <c r="I29" s="216"/>
      <c r="J29" s="216"/>
      <c r="K29" s="216"/>
      <c r="L29" s="216"/>
      <c r="M29" s="216"/>
      <c r="N29" s="216"/>
      <c r="O29" s="216"/>
      <c r="P29" s="216"/>
      <c r="Q29" s="216"/>
      <c r="R29" s="216"/>
    </row>
    <row r="30" spans="1:18" ht="15">
      <c r="A30" s="10"/>
      <c r="B30" s="668" t="s">
        <v>128</v>
      </c>
      <c r="C30" s="668"/>
      <c r="D30" s="668"/>
      <c r="E30" s="668"/>
      <c r="F30" s="668"/>
      <c r="G30" s="668"/>
      <c r="H30" s="668"/>
      <c r="I30" s="668"/>
      <c r="J30" s="668"/>
      <c r="K30" s="668"/>
      <c r="L30" s="668"/>
      <c r="M30" s="668"/>
      <c r="N30" s="668"/>
      <c r="O30" s="668"/>
      <c r="P30" s="668"/>
      <c r="Q30" s="668"/>
      <c r="R30" s="668"/>
    </row>
    <row r="31" spans="1:18" ht="15">
      <c r="A31" s="10"/>
      <c r="B31" s="213"/>
      <c r="C31" s="5"/>
      <c r="D31" s="5"/>
      <c r="E31" s="5"/>
      <c r="F31" s="5"/>
      <c r="G31" s="5"/>
      <c r="H31" s="5"/>
      <c r="I31" s="5"/>
      <c r="J31" s="5"/>
      <c r="K31" s="5"/>
      <c r="L31" s="5"/>
      <c r="M31" s="5"/>
      <c r="N31" s="5"/>
      <c r="O31" s="5"/>
      <c r="P31" s="5"/>
      <c r="Q31" s="5"/>
      <c r="R31" s="5"/>
    </row>
    <row r="32" spans="1:18" ht="15">
      <c r="A32" s="10"/>
      <c r="B32" t="s">
        <v>129</v>
      </c>
      <c r="C32"/>
      <c r="D32" s="5"/>
      <c r="E32" s="5"/>
      <c r="F32" s="5"/>
      <c r="G32" s="5"/>
      <c r="H32" s="5"/>
      <c r="I32" s="5"/>
      <c r="J32" s="5"/>
      <c r="K32" s="5"/>
      <c r="L32" s="5"/>
      <c r="M32" s="5"/>
      <c r="N32" s="5"/>
      <c r="O32" s="5"/>
      <c r="P32" s="5"/>
      <c r="Q32" s="5"/>
      <c r="R32" s="5"/>
    </row>
    <row r="33" spans="1:18" ht="15">
      <c r="A33" s="10"/>
      <c r="B33" s="217" t="s">
        <v>130</v>
      </c>
      <c r="C33" s="674" t="s">
        <v>131</v>
      </c>
      <c r="D33" s="674"/>
      <c r="E33" s="674"/>
      <c r="F33" s="674"/>
      <c r="G33" s="674"/>
      <c r="H33" s="674"/>
      <c r="I33" s="674"/>
      <c r="J33" s="5"/>
      <c r="K33" s="5"/>
      <c r="L33" s="5"/>
      <c r="M33" s="5"/>
      <c r="N33" s="5"/>
      <c r="O33" s="5"/>
      <c r="P33" s="5"/>
      <c r="Q33" s="5"/>
      <c r="R33" s="5"/>
    </row>
    <row r="34" spans="1:18" ht="15">
      <c r="A34" s="10"/>
      <c r="B34" s="218"/>
      <c r="C34" s="670" t="s">
        <v>132</v>
      </c>
      <c r="D34" s="670"/>
      <c r="E34" s="670"/>
      <c r="F34" s="670"/>
      <c r="G34" s="670"/>
      <c r="H34" s="670"/>
      <c r="I34" s="670"/>
      <c r="J34" s="5"/>
      <c r="K34" s="5"/>
      <c r="L34" s="5"/>
      <c r="M34" s="5"/>
      <c r="N34" s="5"/>
      <c r="O34" s="5"/>
      <c r="P34" s="5"/>
      <c r="Q34" s="5"/>
      <c r="R34" s="5"/>
    </row>
    <row r="35" spans="1:18" ht="15">
      <c r="A35" s="10"/>
      <c r="B35" s="219"/>
      <c r="C35" s="670" t="s">
        <v>133</v>
      </c>
      <c r="D35" s="670"/>
      <c r="E35" s="670"/>
      <c r="F35" s="670"/>
      <c r="G35" s="670"/>
      <c r="H35" s="670"/>
      <c r="I35" s="670"/>
      <c r="J35" s="5"/>
      <c r="K35" s="5"/>
      <c r="L35" s="5"/>
      <c r="M35" s="5"/>
      <c r="N35" s="5"/>
      <c r="O35" s="5"/>
      <c r="P35" s="5"/>
      <c r="Q35" s="5"/>
      <c r="R35" s="5"/>
    </row>
    <row r="36" spans="1:18" ht="15">
      <c r="A36" s="10"/>
      <c r="B36" s="220"/>
      <c r="C36" s="670" t="s">
        <v>134</v>
      </c>
      <c r="D36" s="670"/>
      <c r="E36" s="670"/>
      <c r="F36" s="670"/>
      <c r="G36" s="670"/>
      <c r="H36" s="670"/>
      <c r="I36" s="670"/>
      <c r="J36" s="5"/>
      <c r="K36" s="5"/>
      <c r="L36" s="5"/>
      <c r="M36" s="5"/>
      <c r="N36" s="5"/>
      <c r="O36" s="5"/>
      <c r="P36" s="5"/>
      <c r="Q36" s="5"/>
      <c r="R36" s="5"/>
    </row>
    <row r="37" spans="1:18" ht="15">
      <c r="A37" s="10"/>
      <c r="B37" s="221"/>
      <c r="C37" s="670" t="s">
        <v>135</v>
      </c>
      <c r="D37" s="670"/>
      <c r="E37" s="670"/>
      <c r="F37" s="670"/>
      <c r="G37" s="670"/>
      <c r="H37" s="670"/>
      <c r="I37" s="670"/>
      <c r="J37" s="5"/>
      <c r="K37" s="5"/>
      <c r="L37" s="5"/>
      <c r="M37" s="5"/>
      <c r="N37" s="5"/>
      <c r="O37" s="5"/>
      <c r="P37" s="5"/>
      <c r="Q37" s="5"/>
      <c r="R37" s="5"/>
    </row>
    <row r="38" spans="1:18" ht="15">
      <c r="A38" s="10"/>
      <c r="B38" s="222"/>
      <c r="C38" s="670" t="s">
        <v>136</v>
      </c>
      <c r="D38" s="670"/>
      <c r="E38" s="670"/>
      <c r="F38" s="670"/>
      <c r="G38" s="670"/>
      <c r="H38" s="670"/>
      <c r="I38" s="670"/>
      <c r="J38" s="5"/>
      <c r="K38" s="5"/>
      <c r="L38" s="5"/>
      <c r="M38" s="5"/>
      <c r="N38" s="5"/>
      <c r="O38" s="5"/>
      <c r="P38" s="5"/>
      <c r="Q38" s="5"/>
      <c r="R38" s="5"/>
    </row>
    <row r="39" spans="1:18" ht="15">
      <c r="A39" s="10"/>
      <c r="B39" s="223"/>
      <c r="C39" s="670" t="s">
        <v>137</v>
      </c>
      <c r="D39" s="670"/>
      <c r="E39" s="670"/>
      <c r="F39" s="670"/>
      <c r="G39" s="670"/>
      <c r="H39" s="670"/>
      <c r="I39" s="670"/>
      <c r="J39" s="5"/>
      <c r="K39" s="5"/>
      <c r="L39" s="5"/>
      <c r="M39" s="5"/>
      <c r="N39" s="5"/>
      <c r="O39" s="5"/>
      <c r="P39" s="5"/>
      <c r="Q39" s="5"/>
      <c r="R39" s="5"/>
    </row>
    <row r="40" spans="1:18" ht="15">
      <c r="A40" s="10"/>
      <c r="B40" s="5"/>
      <c r="C40" s="5"/>
      <c r="D40" s="5"/>
      <c r="E40" s="5"/>
      <c r="F40" s="5"/>
      <c r="G40" s="5"/>
      <c r="H40" s="5"/>
      <c r="I40" s="5"/>
      <c r="J40" s="5"/>
      <c r="K40" s="5"/>
      <c r="L40" s="5"/>
      <c r="M40" s="5"/>
      <c r="N40" s="5"/>
      <c r="O40" s="5"/>
      <c r="P40" s="5"/>
      <c r="Q40" s="5"/>
      <c r="R40" s="5"/>
    </row>
    <row r="41" spans="1:18" ht="15">
      <c r="A41" s="10"/>
      <c r="B41" s="10" t="s">
        <v>138</v>
      </c>
      <c r="P41" s="5"/>
      <c r="Q41" s="5"/>
      <c r="R41" s="5"/>
    </row>
    <row r="42" spans="1:18" ht="15">
      <c r="A42" s="10"/>
      <c r="P42" s="5"/>
      <c r="Q42" s="5"/>
      <c r="R42" s="5"/>
    </row>
    <row r="43" spans="1:18" ht="15">
      <c r="A43" s="10"/>
      <c r="P43" s="5"/>
      <c r="Q43" s="5"/>
      <c r="R43" s="5"/>
    </row>
    <row r="44" spans="1:18" ht="15">
      <c r="A44" s="10"/>
      <c r="P44" s="5"/>
      <c r="Q44" s="5"/>
      <c r="R44" s="5"/>
    </row>
    <row r="45" spans="1:18" ht="15">
      <c r="A45" s="10"/>
      <c r="P45" s="5"/>
      <c r="Q45" s="5"/>
      <c r="R45" s="5"/>
    </row>
    <row r="46" spans="1:18" ht="15">
      <c r="A46" s="10"/>
      <c r="P46" s="5"/>
      <c r="Q46" s="5"/>
      <c r="R46" s="5"/>
    </row>
    <row r="47" spans="1:18" ht="15">
      <c r="A47" s="10"/>
      <c r="P47" s="5"/>
      <c r="Q47" s="5"/>
      <c r="R47" s="5"/>
    </row>
    <row r="48" spans="1:18" ht="15">
      <c r="A48" s="10"/>
      <c r="P48" s="5"/>
      <c r="Q48" s="5"/>
      <c r="R48" s="5"/>
    </row>
    <row r="49" spans="1:18" ht="15">
      <c r="A49" s="10"/>
      <c r="P49" s="5"/>
      <c r="Q49" s="5"/>
      <c r="R49" s="5"/>
    </row>
    <row r="50" spans="1:18" ht="15">
      <c r="A50" s="10"/>
      <c r="P50" s="5"/>
      <c r="Q50" s="5"/>
      <c r="R50" s="5"/>
    </row>
    <row r="51" spans="1:18" ht="15">
      <c r="A51" s="10"/>
      <c r="P51" s="5"/>
      <c r="Q51" s="5"/>
      <c r="R51" s="5"/>
    </row>
    <row r="52" spans="1:18" ht="15">
      <c r="A52" s="10"/>
      <c r="P52" s="5"/>
      <c r="Q52" s="5"/>
      <c r="R52" s="5"/>
    </row>
    <row r="53" spans="1:18" ht="15">
      <c r="A53" s="10"/>
      <c r="P53" s="5"/>
      <c r="Q53" s="5"/>
      <c r="R53" s="5"/>
    </row>
    <row r="54" spans="1:18" ht="15">
      <c r="A54" s="10"/>
      <c r="P54" s="5"/>
      <c r="Q54" s="5"/>
      <c r="R54" s="5"/>
    </row>
    <row r="55" spans="1:18" ht="15">
      <c r="A55" s="10"/>
      <c r="P55" s="5"/>
      <c r="Q55" s="5"/>
      <c r="R55" s="5"/>
    </row>
    <row r="56" spans="1:18" ht="15">
      <c r="A56" s="10"/>
      <c r="P56" s="5"/>
      <c r="Q56" s="5"/>
      <c r="R56" s="5"/>
    </row>
    <row r="57" spans="1:18" ht="15">
      <c r="A57" s="10"/>
      <c r="P57" s="5"/>
      <c r="Q57" s="5"/>
      <c r="R57" s="5"/>
    </row>
    <row r="58" spans="1:18" ht="15">
      <c r="A58" s="10"/>
      <c r="P58" s="5"/>
      <c r="Q58" s="5"/>
      <c r="R58" s="5"/>
    </row>
    <row r="59" spans="1:18" ht="15">
      <c r="A59" s="10"/>
      <c r="P59" s="5"/>
      <c r="Q59" s="5"/>
      <c r="R59" s="5"/>
    </row>
    <row r="60" spans="1:18" ht="15">
      <c r="A60" s="10"/>
      <c r="P60" s="5"/>
      <c r="Q60" s="5"/>
      <c r="R60" s="5"/>
    </row>
    <row r="61" spans="1:18" ht="15">
      <c r="A61" s="10"/>
      <c r="P61" s="5"/>
      <c r="Q61" s="5"/>
      <c r="R61" s="5"/>
    </row>
    <row r="62" spans="1:18" ht="15">
      <c r="A62" s="10"/>
      <c r="P62" s="5"/>
      <c r="Q62" s="5"/>
      <c r="R62" s="5"/>
    </row>
    <row r="63" spans="16:18" ht="15">
      <c r="P63" s="5"/>
      <c r="Q63" s="5"/>
      <c r="R63" s="5"/>
    </row>
    <row r="64" spans="2:18" ht="15">
      <c r="B64" s="5"/>
      <c r="C64" s="5"/>
      <c r="D64" s="5"/>
      <c r="E64" s="5"/>
      <c r="F64" s="5"/>
      <c r="G64" s="5"/>
      <c r="H64" s="5"/>
      <c r="I64" s="5"/>
      <c r="J64" s="5"/>
      <c r="K64" s="5"/>
      <c r="L64" s="5"/>
      <c r="M64" s="5"/>
      <c r="N64" s="5"/>
      <c r="O64" s="5"/>
      <c r="P64" s="5"/>
      <c r="Q64" s="5"/>
      <c r="R64" s="5"/>
    </row>
    <row r="65" spans="2:18" ht="15">
      <c r="B65" s="668" t="s">
        <v>139</v>
      </c>
      <c r="C65" s="668"/>
      <c r="D65" s="668"/>
      <c r="E65" s="668"/>
      <c r="F65" s="668"/>
      <c r="G65" s="668"/>
      <c r="H65" s="668"/>
      <c r="I65" s="668"/>
      <c r="J65" s="668"/>
      <c r="K65" s="668"/>
      <c r="L65" s="668"/>
      <c r="M65" s="668"/>
      <c r="N65" s="668"/>
      <c r="O65" s="668"/>
      <c r="P65" s="668"/>
      <c r="Q65" s="668"/>
      <c r="R65" s="668"/>
    </row>
    <row r="66" spans="2:18" ht="15">
      <c r="B66" s="211"/>
      <c r="C66" s="8"/>
      <c r="D66" s="68"/>
      <c r="E66" s="68"/>
      <c r="F66" s="68"/>
      <c r="G66" s="68"/>
      <c r="H66" s="68"/>
      <c r="I66" s="68"/>
      <c r="J66" s="68"/>
      <c r="K66" s="68"/>
      <c r="L66" s="68"/>
      <c r="M66" s="68"/>
      <c r="N66" s="68"/>
      <c r="O66" s="68"/>
      <c r="P66" s="68"/>
      <c r="Q66" s="68"/>
      <c r="R66" s="68"/>
    </row>
    <row r="67" spans="2:18" ht="15">
      <c r="B67" s="8" t="s">
        <v>212</v>
      </c>
      <c r="C67" s="8" t="s">
        <v>213</v>
      </c>
      <c r="D67" s="8"/>
      <c r="E67" s="68"/>
      <c r="F67" s="68"/>
      <c r="G67" s="68"/>
      <c r="H67" s="68"/>
      <c r="I67" s="68"/>
      <c r="J67" s="68"/>
      <c r="K67" s="68"/>
      <c r="L67" s="68"/>
      <c r="M67" s="68"/>
      <c r="N67" s="68"/>
      <c r="O67" s="68"/>
      <c r="P67" s="68"/>
      <c r="Q67" s="68"/>
      <c r="R67" s="68"/>
    </row>
    <row r="68" spans="2:18" ht="15">
      <c r="B68" s="8" t="s">
        <v>140</v>
      </c>
      <c r="C68" s="8" t="s">
        <v>141</v>
      </c>
      <c r="D68" s="9"/>
      <c r="E68" s="68"/>
      <c r="F68" s="68"/>
      <c r="G68" s="68"/>
      <c r="H68" s="68"/>
      <c r="I68" s="68"/>
      <c r="J68" s="68"/>
      <c r="K68" s="68"/>
      <c r="L68" s="68"/>
      <c r="M68" s="68"/>
      <c r="N68" s="68"/>
      <c r="O68" s="68"/>
      <c r="P68" s="68"/>
      <c r="Q68" s="68"/>
      <c r="R68" s="68"/>
    </row>
    <row r="69" spans="1:18" ht="15">
      <c r="A69" s="10"/>
      <c r="B69" s="8" t="s">
        <v>110</v>
      </c>
      <c r="C69" s="8" t="s">
        <v>142</v>
      </c>
      <c r="D69" s="9"/>
      <c r="E69" s="5"/>
      <c r="F69" s="5"/>
      <c r="G69" s="5"/>
      <c r="H69" s="5"/>
      <c r="I69" s="5"/>
      <c r="J69" s="5"/>
      <c r="K69" s="5"/>
      <c r="L69" s="5"/>
      <c r="M69" s="5"/>
      <c r="N69" s="5"/>
      <c r="O69" s="5"/>
      <c r="P69" s="5"/>
      <c r="Q69" s="5"/>
      <c r="R69" s="5"/>
    </row>
    <row r="70" spans="1:18" ht="15.75" customHeight="1">
      <c r="A70" s="10"/>
      <c r="B70" s="8" t="s">
        <v>143</v>
      </c>
      <c r="C70" s="8" t="s">
        <v>144</v>
      </c>
      <c r="D70" s="9"/>
      <c r="E70" s="5"/>
      <c r="F70" s="5"/>
      <c r="G70" s="5"/>
      <c r="H70" s="5"/>
      <c r="I70" s="5"/>
      <c r="J70" s="5"/>
      <c r="K70" s="5"/>
      <c r="L70" s="5"/>
      <c r="M70" s="5"/>
      <c r="N70" s="5"/>
      <c r="O70" s="5"/>
      <c r="P70" s="5"/>
      <c r="Q70" s="5"/>
      <c r="R70" s="5"/>
    </row>
    <row r="71" spans="1:18" ht="15.75" customHeight="1">
      <c r="A71" s="10"/>
      <c r="B71" s="8" t="s">
        <v>214</v>
      </c>
      <c r="C71" s="8" t="s">
        <v>215</v>
      </c>
      <c r="D71" s="8"/>
      <c r="E71" s="5"/>
      <c r="F71" s="5"/>
      <c r="G71" s="5"/>
      <c r="H71" s="5"/>
      <c r="I71" s="5"/>
      <c r="J71" s="5"/>
      <c r="K71" s="5"/>
      <c r="L71" s="5"/>
      <c r="M71" s="5"/>
      <c r="N71" s="5"/>
      <c r="O71" s="5"/>
      <c r="P71" s="5"/>
      <c r="Q71" s="5"/>
      <c r="R71" s="5"/>
    </row>
    <row r="72" spans="2:4" ht="15">
      <c r="B72" s="8" t="s">
        <v>145</v>
      </c>
      <c r="C72" s="8" t="s">
        <v>146</v>
      </c>
      <c r="D72" s="9"/>
    </row>
    <row r="73" spans="2:4" ht="15">
      <c r="B73" s="8" t="s">
        <v>147</v>
      </c>
      <c r="C73" s="8" t="s">
        <v>148</v>
      </c>
      <c r="D73" s="9"/>
    </row>
    <row r="74" spans="2:4" ht="15">
      <c r="B74" s="8" t="s">
        <v>224</v>
      </c>
      <c r="C74" s="8" t="s">
        <v>149</v>
      </c>
      <c r="D74" s="9"/>
    </row>
    <row r="75" spans="2:4" ht="15">
      <c r="B75" s="8" t="s">
        <v>260</v>
      </c>
      <c r="C75" s="8" t="s">
        <v>261</v>
      </c>
      <c r="D75" s="9"/>
    </row>
    <row r="76" spans="2:4" ht="18" customHeight="1">
      <c r="B76" s="73" t="s">
        <v>111</v>
      </c>
      <c r="C76" s="8" t="s">
        <v>150</v>
      </c>
      <c r="D76" s="9"/>
    </row>
    <row r="77" spans="2:3" ht="15">
      <c r="B77" s="5" t="s">
        <v>207</v>
      </c>
      <c r="C77" s="5" t="s">
        <v>209</v>
      </c>
    </row>
    <row r="78" spans="2:4" ht="15">
      <c r="B78" s="73" t="s">
        <v>151</v>
      </c>
      <c r="C78" s="8" t="s">
        <v>152</v>
      </c>
      <c r="D78" s="9"/>
    </row>
    <row r="79" spans="2:4" ht="15" customHeight="1">
      <c r="B79" s="73" t="s">
        <v>430</v>
      </c>
      <c r="C79" s="8" t="s">
        <v>431</v>
      </c>
      <c r="D79" s="9"/>
    </row>
    <row r="80" spans="2:4" ht="15">
      <c r="B80" s="73" t="s">
        <v>153</v>
      </c>
      <c r="C80" s="8" t="s">
        <v>154</v>
      </c>
      <c r="D80" s="9"/>
    </row>
    <row r="81" spans="2:4" ht="15">
      <c r="B81" s="73" t="s">
        <v>155</v>
      </c>
      <c r="C81" s="8" t="s">
        <v>156</v>
      </c>
      <c r="D81" s="69"/>
    </row>
    <row r="82" spans="2:3" ht="15" customHeight="1">
      <c r="B82" s="5" t="s">
        <v>432</v>
      </c>
      <c r="C82" s="5" t="s">
        <v>272</v>
      </c>
    </row>
    <row r="83" spans="2:4" ht="15">
      <c r="B83" s="73" t="s">
        <v>157</v>
      </c>
      <c r="C83" s="8" t="s">
        <v>158</v>
      </c>
      <c r="D83" s="9"/>
    </row>
    <row r="84" spans="2:4" ht="15">
      <c r="B84" s="8" t="s">
        <v>3</v>
      </c>
      <c r="C84" s="8" t="s">
        <v>159</v>
      </c>
      <c r="D84" s="9"/>
    </row>
    <row r="85" spans="2:3" ht="15">
      <c r="B85" s="5" t="s">
        <v>5</v>
      </c>
      <c r="C85" s="5" t="s">
        <v>220</v>
      </c>
    </row>
    <row r="86" spans="2:4" ht="15">
      <c r="B86" s="8" t="s">
        <v>160</v>
      </c>
      <c r="C86" s="8" t="s">
        <v>161</v>
      </c>
      <c r="D86" s="9"/>
    </row>
    <row r="87" spans="2:4" ht="15">
      <c r="B87" s="8" t="s">
        <v>162</v>
      </c>
      <c r="C87" s="8" t="s">
        <v>163</v>
      </c>
      <c r="D87" s="9"/>
    </row>
    <row r="88" spans="2:4" ht="15.75" customHeight="1">
      <c r="B88" s="8" t="s">
        <v>204</v>
      </c>
      <c r="C88" s="8" t="s">
        <v>205</v>
      </c>
      <c r="D88" s="9"/>
    </row>
    <row r="89" spans="2:4" ht="15">
      <c r="B89" s="8" t="s">
        <v>216</v>
      </c>
      <c r="C89" s="8" t="s">
        <v>217</v>
      </c>
      <c r="D89" s="8"/>
    </row>
    <row r="90" spans="2:3" ht="15" customHeight="1">
      <c r="B90" s="5" t="s">
        <v>222</v>
      </c>
      <c r="C90" s="5" t="s">
        <v>223</v>
      </c>
    </row>
    <row r="91" spans="2:3" ht="15" customHeight="1">
      <c r="B91" s="5" t="s">
        <v>275</v>
      </c>
      <c r="C91" s="5" t="s">
        <v>276</v>
      </c>
    </row>
    <row r="92" spans="2:3" ht="15">
      <c r="B92" s="8" t="s">
        <v>210</v>
      </c>
      <c r="C92" s="8" t="s">
        <v>211</v>
      </c>
    </row>
    <row r="93" spans="2:4" ht="15">
      <c r="B93" s="70" t="s">
        <v>164</v>
      </c>
      <c r="C93" s="8" t="s">
        <v>165</v>
      </c>
      <c r="D93" s="9"/>
    </row>
    <row r="94" spans="2:4" ht="15">
      <c r="B94" s="70" t="s">
        <v>277</v>
      </c>
      <c r="C94" s="8" t="s">
        <v>278</v>
      </c>
      <c r="D94" s="9"/>
    </row>
    <row r="95" spans="2:4" ht="15">
      <c r="B95" s="70" t="s">
        <v>166</v>
      </c>
      <c r="C95" s="8" t="s">
        <v>167</v>
      </c>
      <c r="D95" s="9"/>
    </row>
    <row r="96" spans="2:4" ht="15">
      <c r="B96" s="8" t="s">
        <v>221</v>
      </c>
      <c r="C96" s="8" t="s">
        <v>218</v>
      </c>
      <c r="D96" s="8"/>
    </row>
    <row r="97" spans="2:4" ht="15">
      <c r="B97" s="8" t="s">
        <v>168</v>
      </c>
      <c r="C97" s="8" t="s">
        <v>169</v>
      </c>
      <c r="D97" s="9"/>
    </row>
    <row r="98" spans="2:4" ht="15">
      <c r="B98" s="8" t="s">
        <v>170</v>
      </c>
      <c r="C98" s="8" t="s">
        <v>171</v>
      </c>
      <c r="D98" s="9"/>
    </row>
    <row r="99" spans="2:4" ht="15">
      <c r="B99" s="8" t="s">
        <v>10</v>
      </c>
      <c r="C99" s="8" t="s">
        <v>219</v>
      </c>
      <c r="D99" s="8"/>
    </row>
    <row r="100" spans="2:4" ht="15" customHeight="1">
      <c r="B100" s="8" t="s">
        <v>433</v>
      </c>
      <c r="C100" s="8" t="s">
        <v>172</v>
      </c>
      <c r="D100" s="9"/>
    </row>
    <row r="101" spans="2:3" ht="15">
      <c r="B101" s="5" t="s">
        <v>225</v>
      </c>
      <c r="C101" s="5" t="s">
        <v>226</v>
      </c>
    </row>
    <row r="102" spans="2:4" ht="15">
      <c r="B102" s="8" t="s">
        <v>173</v>
      </c>
      <c r="C102" s="8" t="s">
        <v>174</v>
      </c>
      <c r="D102" s="9"/>
    </row>
    <row r="103" spans="2:4" ht="15">
      <c r="B103" s="8" t="s">
        <v>175</v>
      </c>
      <c r="C103" s="8" t="s">
        <v>176</v>
      </c>
      <c r="D103" s="8"/>
    </row>
    <row r="104" spans="2:3" ht="15" customHeight="1">
      <c r="B104" s="5" t="s">
        <v>434</v>
      </c>
      <c r="C104" s="5" t="s">
        <v>274</v>
      </c>
    </row>
    <row r="105" spans="2:4" ht="18" customHeight="1">
      <c r="B105" s="8" t="s">
        <v>177</v>
      </c>
      <c r="C105" s="8" t="s">
        <v>178</v>
      </c>
      <c r="D105" s="9"/>
    </row>
    <row r="106" spans="2:3" ht="18" customHeight="1">
      <c r="B106" s="5" t="s">
        <v>206</v>
      </c>
      <c r="C106" s="5" t="s">
        <v>208</v>
      </c>
    </row>
    <row r="107" spans="2:4" ht="15">
      <c r="B107" s="8" t="s">
        <v>203</v>
      </c>
      <c r="C107" s="8" t="s">
        <v>179</v>
      </c>
      <c r="D107" s="9"/>
    </row>
    <row r="108" spans="2:3" ht="15">
      <c r="B108" s="5"/>
      <c r="C108" s="5"/>
    </row>
    <row r="109" spans="2:3" ht="15">
      <c r="B109" s="5"/>
      <c r="C109" s="5"/>
    </row>
    <row r="110" spans="2:3" ht="15">
      <c r="B110" s="5"/>
      <c r="C110" s="5"/>
    </row>
    <row r="111" spans="2:3" ht="15">
      <c r="B111" s="5"/>
      <c r="C111" s="5"/>
    </row>
    <row r="112" spans="2:3" ht="15">
      <c r="B112" s="5"/>
      <c r="C112" s="5"/>
    </row>
    <row r="113" spans="2:3" ht="15">
      <c r="B113" s="5"/>
      <c r="C113" s="5"/>
    </row>
  </sheetData>
  <mergeCells count="19">
    <mergeCell ref="B65:R65"/>
    <mergeCell ref="B8:N10"/>
    <mergeCell ref="C34:I34"/>
    <mergeCell ref="C35:I35"/>
    <mergeCell ref="C36:I36"/>
    <mergeCell ref="C37:I37"/>
    <mergeCell ref="C38:I38"/>
    <mergeCell ref="C39:I39"/>
    <mergeCell ref="B15:R15"/>
    <mergeCell ref="F24:R24"/>
    <mergeCell ref="F25:R26"/>
    <mergeCell ref="F27:R27"/>
    <mergeCell ref="B30:R30"/>
    <mergeCell ref="C33:I33"/>
    <mergeCell ref="B2:R2"/>
    <mergeCell ref="B3:R3"/>
    <mergeCell ref="B5:R5"/>
    <mergeCell ref="B7:R7"/>
    <mergeCell ref="B12:G12"/>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FBFBF"/>
  </sheetPr>
  <dimension ref="F3:P63"/>
  <sheetViews>
    <sheetView showGridLines="0" zoomScale="70" zoomScaleNormal="70" workbookViewId="0" topLeftCell="E19">
      <selection activeCell="F44" sqref="F44"/>
    </sheetView>
  </sheetViews>
  <sheetFormatPr defaultColWidth="11.421875" defaultRowHeight="15"/>
  <cols>
    <col min="1" max="3" width="3.28125" style="10" customWidth="1"/>
    <col min="4" max="4" width="4.57421875" style="10" customWidth="1"/>
    <col min="5" max="5" width="5.140625" style="10" bestFit="1" customWidth="1"/>
    <col min="6" max="6" width="54.7109375" style="10" customWidth="1"/>
    <col min="7" max="7" width="19.7109375" style="10" customWidth="1"/>
    <col min="8" max="8" width="18.7109375" style="10" customWidth="1"/>
    <col min="9" max="9" width="16.140625" style="10" customWidth="1"/>
    <col min="10" max="10" width="15.8515625" style="10" customWidth="1"/>
    <col min="11" max="11" width="11.421875" style="10" customWidth="1"/>
    <col min="12" max="12" width="13.140625" style="10" bestFit="1" customWidth="1"/>
    <col min="13" max="13" width="11.421875" style="10" customWidth="1"/>
    <col min="14" max="14" width="16.00390625" style="10" bestFit="1" customWidth="1"/>
    <col min="15" max="16384" width="11.421875" style="10" customWidth="1"/>
  </cols>
  <sheetData>
    <row r="3" spans="6:16" ht="15">
      <c r="F3" s="894" t="s">
        <v>482</v>
      </c>
      <c r="G3" s="894"/>
      <c r="H3" s="894"/>
      <c r="I3" s="894"/>
      <c r="J3" s="894"/>
      <c r="K3" s="894"/>
      <c r="L3" s="894"/>
      <c r="M3" s="894"/>
      <c r="N3" s="894"/>
      <c r="O3" s="894"/>
      <c r="P3" s="894"/>
    </row>
    <row r="4" spans="9:15" ht="15">
      <c r="I4" s="9"/>
      <c r="J4" s="9"/>
      <c r="K4" s="9"/>
      <c r="L4" s="9"/>
      <c r="M4" s="9"/>
      <c r="N4" s="9"/>
      <c r="O4" s="9"/>
    </row>
    <row r="5" spans="6:14" ht="18">
      <c r="F5" s="84" t="s">
        <v>243</v>
      </c>
      <c r="G5" s="75" t="s">
        <v>244</v>
      </c>
      <c r="H5" s="75" t="s">
        <v>245</v>
      </c>
      <c r="I5" s="75" t="s">
        <v>246</v>
      </c>
      <c r="J5" s="75" t="s">
        <v>247</v>
      </c>
      <c r="K5" s="75" t="s">
        <v>33</v>
      </c>
      <c r="L5" s="76" t="s">
        <v>260</v>
      </c>
      <c r="M5" s="75" t="s">
        <v>248</v>
      </c>
      <c r="N5" s="890" t="s">
        <v>345</v>
      </c>
    </row>
    <row r="6" spans="6:14" ht="15">
      <c r="F6" s="84"/>
      <c r="G6" s="891" t="s">
        <v>249</v>
      </c>
      <c r="H6" s="892"/>
      <c r="I6" s="892"/>
      <c r="J6" s="892"/>
      <c r="K6" s="892"/>
      <c r="L6" s="892"/>
      <c r="M6" s="893"/>
      <c r="N6" s="890"/>
    </row>
    <row r="7" spans="6:14" ht="15">
      <c r="F7" s="77" t="s">
        <v>250</v>
      </c>
      <c r="G7" s="78"/>
      <c r="H7" s="78"/>
      <c r="I7" s="78"/>
      <c r="J7" s="78"/>
      <c r="K7" s="78"/>
      <c r="L7" s="78"/>
      <c r="M7" s="78"/>
      <c r="N7" s="31"/>
    </row>
    <row r="8" spans="6:14" ht="15">
      <c r="F8" s="77" t="s">
        <v>251</v>
      </c>
      <c r="G8" s="79"/>
      <c r="H8" s="79"/>
      <c r="I8" s="79"/>
      <c r="J8" s="79"/>
      <c r="K8" s="79"/>
      <c r="L8" s="79"/>
      <c r="M8" s="79"/>
      <c r="N8" s="79"/>
    </row>
    <row r="9" spans="6:14" ht="15">
      <c r="F9" s="77" t="s">
        <v>252</v>
      </c>
      <c r="G9" s="79"/>
      <c r="H9" s="79"/>
      <c r="I9" s="79"/>
      <c r="J9" s="79"/>
      <c r="K9" s="79"/>
      <c r="L9" s="79"/>
      <c r="M9" s="79"/>
      <c r="N9" s="79"/>
    </row>
    <row r="10" spans="6:14" ht="15">
      <c r="F10" s="77" t="s">
        <v>253</v>
      </c>
      <c r="G10" s="79"/>
      <c r="H10" s="79"/>
      <c r="I10" s="79"/>
      <c r="J10" s="79"/>
      <c r="K10" s="79"/>
      <c r="L10" s="79"/>
      <c r="M10" s="79"/>
      <c r="N10" s="79"/>
    </row>
    <row r="11" spans="6:14" ht="15">
      <c r="F11" s="77" t="s">
        <v>254</v>
      </c>
      <c r="G11" s="79"/>
      <c r="H11" s="79"/>
      <c r="I11" s="79"/>
      <c r="J11" s="79"/>
      <c r="K11" s="79"/>
      <c r="L11" s="79"/>
      <c r="M11" s="79"/>
      <c r="N11" s="79"/>
    </row>
    <row r="12" spans="6:14" ht="30">
      <c r="F12" s="80" t="s">
        <v>255</v>
      </c>
      <c r="G12" s="79"/>
      <c r="H12" s="104">
        <f>+H13</f>
        <v>87.27206051329776</v>
      </c>
      <c r="I12" s="85">
        <f>+I14</f>
        <v>1.3736571620435716</v>
      </c>
      <c r="J12" s="230" t="s">
        <v>314</v>
      </c>
      <c r="K12" s="230" t="s">
        <v>314</v>
      </c>
      <c r="L12" s="230" t="s">
        <v>314</v>
      </c>
      <c r="M12" s="230" t="s">
        <v>314</v>
      </c>
      <c r="N12" s="645">
        <f>H12*Factores!C88+I12*Factores!$C$92</f>
        <v>2807.636842313884</v>
      </c>
    </row>
    <row r="13" spans="6:14" ht="15">
      <c r="F13" s="232" t="s">
        <v>387</v>
      </c>
      <c r="G13" s="79"/>
      <c r="H13" s="104">
        <f>+'GEI 4D1a'!F119</f>
        <v>87.27206051329776</v>
      </c>
      <c r="I13" s="230" t="s">
        <v>314</v>
      </c>
      <c r="J13" s="230" t="s">
        <v>314</v>
      </c>
      <c r="K13" s="230" t="s">
        <v>314</v>
      </c>
      <c r="L13" s="230" t="s">
        <v>314</v>
      </c>
      <c r="M13" s="230" t="s">
        <v>314</v>
      </c>
      <c r="N13" s="645">
        <f>+H13*Factores!C88</f>
        <v>2443.617694372337</v>
      </c>
    </row>
    <row r="14" spans="6:14" ht="15">
      <c r="F14" s="232" t="s">
        <v>388</v>
      </c>
      <c r="G14" s="79"/>
      <c r="H14" s="230" t="s">
        <v>314</v>
      </c>
      <c r="I14" s="85">
        <f>'GEI 4D1b'!L36</f>
        <v>1.3736571620435716</v>
      </c>
      <c r="J14" s="230" t="s">
        <v>314</v>
      </c>
      <c r="K14" s="230" t="s">
        <v>314</v>
      </c>
      <c r="L14" s="230" t="s">
        <v>314</v>
      </c>
      <c r="M14" s="230" t="s">
        <v>314</v>
      </c>
      <c r="N14" s="645">
        <f>+I14*Factores!C92</f>
        <v>364.01914794154646</v>
      </c>
    </row>
    <row r="15" spans="6:14" ht="30">
      <c r="F15" s="80" t="s">
        <v>256</v>
      </c>
      <c r="G15" s="79"/>
      <c r="H15" s="79"/>
      <c r="I15" s="79"/>
      <c r="J15" s="79"/>
      <c r="K15" s="79"/>
      <c r="L15" s="79"/>
      <c r="M15" s="79"/>
      <c r="N15" s="79"/>
    </row>
    <row r="16" spans="6:14" ht="15">
      <c r="F16" s="235" t="s">
        <v>313</v>
      </c>
      <c r="H16" s="9"/>
      <c r="I16" s="9"/>
      <c r="J16" s="9"/>
      <c r="K16" s="9"/>
      <c r="L16" s="9"/>
      <c r="M16" s="9"/>
      <c r="N16" s="9"/>
    </row>
    <row r="17" spans="6:14" ht="15">
      <c r="F17" s="10" t="s">
        <v>349</v>
      </c>
      <c r="G17" s="233"/>
      <c r="H17" s="9"/>
      <c r="I17"/>
      <c r="J17" s="9"/>
      <c r="K17" s="82"/>
      <c r="L17" s="82"/>
      <c r="M17" s="9"/>
      <c r="N17" s="9"/>
    </row>
    <row r="18" spans="6:14" ht="15">
      <c r="F18" s="83" t="s">
        <v>259</v>
      </c>
      <c r="G18"/>
      <c r="H18"/>
      <c r="I18"/>
      <c r="J18"/>
      <c r="K18"/>
      <c r="L18"/>
      <c r="M18"/>
      <c r="N18"/>
    </row>
    <row r="20" ht="15"/>
    <row r="21" ht="33" customHeight="1">
      <c r="I21" s="234"/>
    </row>
    <row r="22" ht="15">
      <c r="I22" s="234"/>
    </row>
    <row r="23" ht="15"/>
    <row r="24" ht="15"/>
    <row r="25" ht="15"/>
    <row r="26" ht="15"/>
    <row r="27" spans="6:7" ht="36">
      <c r="F27" s="89" t="s">
        <v>262</v>
      </c>
      <c r="G27" s="646" t="s">
        <v>346</v>
      </c>
    </row>
    <row r="28" spans="6:7" ht="15">
      <c r="F28" s="89" t="s">
        <v>119</v>
      </c>
      <c r="G28" s="231">
        <f>SUM(G29:G30)</f>
        <v>2807.636842313884</v>
      </c>
    </row>
    <row r="29" spans="6:7" ht="15">
      <c r="F29" s="124" t="str">
        <f>F13</f>
        <v>4D1a - Emisiones de metano</v>
      </c>
      <c r="G29" s="98">
        <f>H12*Factores!C88</f>
        <v>2443.617694372337</v>
      </c>
    </row>
    <row r="30" spans="6:7" ht="15">
      <c r="F30" s="124" t="str">
        <f>F14</f>
        <v>4D1b - Emisiones de óxido nitroso</v>
      </c>
      <c r="G30" s="98">
        <f>I12*Factores!C92</f>
        <v>364.01914794154646</v>
      </c>
    </row>
    <row r="31" ht="15">
      <c r="F31" s="235" t="s">
        <v>268</v>
      </c>
    </row>
    <row r="32" ht="15"/>
    <row r="33" ht="15"/>
    <row r="34" ht="15"/>
    <row r="35" ht="15"/>
    <row r="36" ht="15"/>
    <row r="37" ht="15"/>
    <row r="38" ht="15"/>
    <row r="39" ht="15"/>
    <row r="40" ht="15"/>
    <row r="41" ht="15"/>
    <row r="42" ht="15">
      <c r="J42" s="235" t="s">
        <v>268</v>
      </c>
    </row>
    <row r="43" ht="15">
      <c r="J43" s="235"/>
    </row>
    <row r="50" spans="6:7" ht="18">
      <c r="F50" s="647" t="s">
        <v>347</v>
      </c>
      <c r="G50" s="98">
        <f>I12</f>
        <v>1.3736571620435716</v>
      </c>
    </row>
    <row r="51" spans="6:7" ht="18">
      <c r="F51" s="647" t="s">
        <v>350</v>
      </c>
      <c r="G51" s="98">
        <f>+N14</f>
        <v>364.01914794154646</v>
      </c>
    </row>
    <row r="52" spans="6:7" ht="18">
      <c r="F52" s="647" t="s">
        <v>315</v>
      </c>
      <c r="G52" s="98">
        <f>H12</f>
        <v>87.27206051329776</v>
      </c>
    </row>
    <row r="53" spans="6:7" ht="18">
      <c r="F53" s="647" t="s">
        <v>403</v>
      </c>
      <c r="G53" s="98">
        <f>+N13</f>
        <v>2443.617694372337</v>
      </c>
    </row>
    <row r="54" spans="6:7" ht="18">
      <c r="F54" s="647" t="s">
        <v>348</v>
      </c>
      <c r="G54" s="98">
        <f>N12</f>
        <v>2807.636842313884</v>
      </c>
    </row>
    <row r="55" ht="15">
      <c r="F55" s="235" t="s">
        <v>268</v>
      </c>
    </row>
    <row r="63" spans="9:15" ht="15">
      <c r="I63" s="235" t="s">
        <v>268</v>
      </c>
      <c r="O63" s="235" t="s">
        <v>268</v>
      </c>
    </row>
  </sheetData>
  <mergeCells count="3">
    <mergeCell ref="N5:N6"/>
    <mergeCell ref="G6:M6"/>
    <mergeCell ref="F3:P3"/>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88"/>
  <sheetViews>
    <sheetView showGridLines="0" zoomScale="70" zoomScaleNormal="70" workbookViewId="0" topLeftCell="O13">
      <selection activeCell="D86" sqref="D86"/>
    </sheetView>
  </sheetViews>
  <sheetFormatPr defaultColWidth="11.00390625" defaultRowHeight="15"/>
  <cols>
    <col min="1" max="1" width="11.421875" style="0" customWidth="1"/>
    <col min="2" max="2" width="13.28125" style="0" customWidth="1"/>
    <col min="3" max="3" width="27.7109375" style="0" customWidth="1"/>
    <col min="4" max="4" width="24.8515625" style="0" bestFit="1" customWidth="1"/>
    <col min="5" max="5" width="39.00390625" style="0" customWidth="1"/>
    <col min="6" max="6" width="5.28125" style="0" customWidth="1"/>
    <col min="7" max="7" width="7.00390625" style="0" customWidth="1"/>
    <col min="8" max="10" width="11.421875" style="0" customWidth="1"/>
    <col min="11" max="11" width="13.7109375" style="276" customWidth="1"/>
    <col min="12" max="12" width="11.421875" style="0" customWidth="1"/>
  </cols>
  <sheetData>
    <row r="1" ht="15.75" thickBot="1"/>
    <row r="2" ht="15.75" thickBot="1">
      <c r="B2" s="278" t="s">
        <v>385</v>
      </c>
    </row>
    <row r="3" spans="2:5" ht="15">
      <c r="B3" s="287" t="s">
        <v>89</v>
      </c>
      <c r="C3" s="903" t="s">
        <v>88</v>
      </c>
      <c r="D3" s="903"/>
      <c r="E3" s="903"/>
    </row>
    <row r="4" spans="2:5" ht="15">
      <c r="B4" s="66"/>
      <c r="C4" s="66" t="s">
        <v>118</v>
      </c>
      <c r="D4" s="66" t="s">
        <v>101</v>
      </c>
      <c r="E4" s="27" t="s">
        <v>119</v>
      </c>
    </row>
    <row r="5" spans="2:5" ht="18">
      <c r="B5" s="66" t="s">
        <v>38</v>
      </c>
      <c r="C5" s="66" t="s">
        <v>257</v>
      </c>
      <c r="D5" s="66" t="s">
        <v>258</v>
      </c>
      <c r="E5" s="66" t="s">
        <v>397</v>
      </c>
    </row>
    <row r="6" spans="2:5" ht="15">
      <c r="B6" s="28">
        <v>1994</v>
      </c>
      <c r="C6" s="102">
        <f>'GEI 4D1a'!AF23+'GEI 4D1a'!W62</f>
        <v>55.752762563018166</v>
      </c>
      <c r="D6" s="67">
        <f>'GEI 4D1b'!L11</f>
        <v>0.9341682135390003</v>
      </c>
      <c r="E6" s="288">
        <f>C6*Factores!$C$88+D6*Factores!$C$92</f>
        <v>1808.6319283523437</v>
      </c>
    </row>
    <row r="7" spans="2:5" ht="15">
      <c r="B7" s="28">
        <v>1995</v>
      </c>
      <c r="C7" s="102">
        <f>'GEI 4D1a'!AF24+'GEI 4D1a'!W63</f>
        <v>57.8426218772628</v>
      </c>
      <c r="D7" s="67">
        <f>'GEI 4D1b'!L12</f>
        <v>0.9510345355500003</v>
      </c>
      <c r="E7" s="288">
        <f>C7*Factores!$C$88+D7*Factores!$C$92</f>
        <v>1871.6175644841085</v>
      </c>
    </row>
    <row r="8" spans="2:5" ht="15">
      <c r="B8" s="28">
        <v>1996</v>
      </c>
      <c r="C8" s="102">
        <f>'GEI 4D1a'!AF25+'GEI 4D1a'!W64</f>
        <v>59.9805951611702</v>
      </c>
      <c r="D8" s="67">
        <f>'GEI 4D1b'!L13</f>
        <v>0.9678017248020002</v>
      </c>
      <c r="E8" s="288">
        <f>C8*Factores!$C$88+D8*Factores!$C$92</f>
        <v>1935.9241215852958</v>
      </c>
    </row>
    <row r="9" spans="2:5" ht="15">
      <c r="B9" s="28">
        <v>1997</v>
      </c>
      <c r="C9" s="102">
        <f>'GEI 4D1a'!AF26+'GEI 4D1a'!W65</f>
        <v>62.16830577262121</v>
      </c>
      <c r="D9" s="67">
        <f>'GEI 4D1b'!L14</f>
        <v>0.9844826598089998</v>
      </c>
      <c r="E9" s="288">
        <f>C9*Factores!$C$88+D9*Factores!$C$92</f>
        <v>2001.6004664827788</v>
      </c>
    </row>
    <row r="10" spans="2:5" ht="15">
      <c r="B10" s="28">
        <v>1998</v>
      </c>
      <c r="C10" s="102">
        <f>'GEI 4D1a'!AF27+'GEI 4D1a'!W66</f>
        <v>64.39746692464772</v>
      </c>
      <c r="D10" s="67">
        <f>'GEI 4D1b'!L15</f>
        <v>1.0062534903483336</v>
      </c>
      <c r="E10" s="288">
        <f>C10*Factores!$C$88+D10*Factores!$C$92</f>
        <v>2069.7862488324445</v>
      </c>
    </row>
    <row r="11" spans="2:5" ht="15">
      <c r="B11" s="28">
        <v>1999</v>
      </c>
      <c r="C11" s="102">
        <f>'GEI 4D1a'!AF28+'GEI 4D1a'!W67</f>
        <v>66.65897023057245</v>
      </c>
      <c r="D11" s="67">
        <f>'GEI 4D1b'!L16</f>
        <v>1.0278693505294765</v>
      </c>
      <c r="E11" s="288">
        <f>C11*Factores!$C$88+D11*Factores!$C$92</f>
        <v>2138.83654434634</v>
      </c>
    </row>
    <row r="12" spans="2:5" ht="15">
      <c r="B12" s="28">
        <v>2000</v>
      </c>
      <c r="C12" s="102">
        <f>'GEI 4D1a'!AF29+'GEI 4D1a'!W68</f>
        <v>68.94275095915776</v>
      </c>
      <c r="D12" s="67">
        <f>'GEI 4D1b'!L17</f>
        <v>1.0492024356754286</v>
      </c>
      <c r="E12" s="288">
        <f>C12*Factores!$C$88+D12*Factores!$C$92</f>
        <v>2208.435672310406</v>
      </c>
    </row>
    <row r="13" spans="2:6" ht="15">
      <c r="B13" s="28">
        <v>2001</v>
      </c>
      <c r="C13" s="102">
        <f>'GEI 4D1a'!AF30+'GEI 4D1a'!W69</f>
        <v>71.33670700184217</v>
      </c>
      <c r="D13" s="67">
        <f>'GEI 4D1b'!L18</f>
        <v>1.0646655359497146</v>
      </c>
      <c r="E13" s="288">
        <f>C13*Factores!$C$88+D13*Factores!$C$92</f>
        <v>2279.564163078255</v>
      </c>
      <c r="F13" s="86"/>
    </row>
    <row r="14" spans="2:6" ht="15">
      <c r="B14" s="28">
        <v>2002</v>
      </c>
      <c r="C14" s="102">
        <f>'GEI 4D1a'!AF31+'GEI 4D1a'!W70</f>
        <v>73.74983859929617</v>
      </c>
      <c r="D14" s="67">
        <f>'GEI 4D1b'!L19</f>
        <v>1.0797208443748572</v>
      </c>
      <c r="E14" s="288">
        <f>C14*Factores!$C$88+D14*Factores!$C$92</f>
        <v>2351.12150453963</v>
      </c>
      <c r="F14" s="87"/>
    </row>
    <row r="15" spans="2:5" ht="15">
      <c r="B15" s="28">
        <v>2003</v>
      </c>
      <c r="C15" s="102">
        <f>'GEI 4D1a'!AF32+'GEI 4D1a'!W71</f>
        <v>76.18625783042906</v>
      </c>
      <c r="D15" s="67">
        <f>'GEI 4D1b'!L20</f>
        <v>1.111522451376072</v>
      </c>
      <c r="E15" s="288">
        <f>C15*Factores!$C$88+D15*Factores!$C$92</f>
        <v>2427.7686688666727</v>
      </c>
    </row>
    <row r="16" spans="2:5" ht="15">
      <c r="B16" s="28">
        <v>2004</v>
      </c>
      <c r="C16" s="102">
        <f>'GEI 4D1a'!AF33+'GEI 4D1a'!W72</f>
        <v>78.65025301798141</v>
      </c>
      <c r="D16" s="67">
        <f>'GEI 4D1b'!L21</f>
        <v>1.143472745528143</v>
      </c>
      <c r="E16" s="288">
        <f>C16*Factores!$C$88+D16*Factores!$C$92</f>
        <v>2505.2273620684373</v>
      </c>
    </row>
    <row r="17" spans="2:5" ht="15">
      <c r="B17" s="28">
        <v>2005</v>
      </c>
      <c r="C17" s="102">
        <f>'GEI 4D1a'!AF34+'GEI 4D1a'!W73</f>
        <v>81.14738739812387</v>
      </c>
      <c r="D17" s="67">
        <f>'GEI 4D1b'!L22</f>
        <v>1.1756131062814288</v>
      </c>
      <c r="E17" s="288">
        <f>C17*Factores!$C$88+D17*Factores!$C$92</f>
        <v>2583.6643203120466</v>
      </c>
    </row>
    <row r="18" spans="2:23" ht="15">
      <c r="B18" s="28">
        <v>2006</v>
      </c>
      <c r="C18" s="102">
        <f>'GEI 4D1a'!AF35+'GEI 4D1a'!W74</f>
        <v>83.36735916620893</v>
      </c>
      <c r="D18" s="67">
        <f>'GEI 4D1b'!L23</f>
        <v>1.1900238309480715</v>
      </c>
      <c r="E18" s="288">
        <f>C18*Factores!$C$88+D18*Factores!$C$92</f>
        <v>2649.642371855089</v>
      </c>
      <c r="W18" s="81" t="s">
        <v>268</v>
      </c>
    </row>
    <row r="19" spans="2:5" ht="15">
      <c r="B19" s="28">
        <v>2007</v>
      </c>
      <c r="C19" s="102">
        <f>'GEI 4D1a'!AF36+'GEI 4D1a'!W75</f>
        <v>85.55198508710724</v>
      </c>
      <c r="D19" s="67">
        <f>'GEI 4D1b'!L24</f>
        <v>1.2039930223365</v>
      </c>
      <c r="E19" s="288">
        <f>C19*Factores!$C$88+D19*Factores!$C$92</f>
        <v>2714.513733358175</v>
      </c>
    </row>
    <row r="20" spans="2:5" ht="15">
      <c r="B20" s="28">
        <v>2008</v>
      </c>
      <c r="C20" s="102">
        <f>'GEI 4D1a'!AF37+'GEI 4D1a'!W76</f>
        <v>86.59837246655994</v>
      </c>
      <c r="D20" s="67">
        <f>'GEI 4D1b'!L25</f>
        <v>1.2177371141838573</v>
      </c>
      <c r="E20" s="288">
        <f>C20*Factores!$C$88+D20*Factores!$C$92</f>
        <v>2747.4547643224005</v>
      </c>
    </row>
    <row r="21" spans="2:5" ht="15">
      <c r="B21" s="28">
        <v>2009</v>
      </c>
      <c r="C21" s="102">
        <f>'GEI 4D1a'!AF38+'GEI 4D1a'!W77</f>
        <v>87.7304478966864</v>
      </c>
      <c r="D21" s="67">
        <f>'GEI 4D1b'!L26</f>
        <v>1.2314746961102143</v>
      </c>
      <c r="E21" s="288">
        <f>C21*Factores!$C$88+D21*Factores!$C$92</f>
        <v>2782.7933355764258</v>
      </c>
    </row>
    <row r="22" spans="2:5" ht="15">
      <c r="B22" s="28">
        <v>2010</v>
      </c>
      <c r="C22" s="102">
        <f>'GEI 4D1a'!AF39+'GEI 4D1a'!W78</f>
        <v>88.97495805646635</v>
      </c>
      <c r="D22" s="67">
        <f>'GEI 4D1b'!L27</f>
        <v>1.2454211450473573</v>
      </c>
      <c r="E22" s="288">
        <f>C22*Factores!$C$88+D22*Factores!$C$92</f>
        <v>2821.3354290186076</v>
      </c>
    </row>
    <row r="23" spans="2:5" ht="15">
      <c r="B23" s="28">
        <v>2011</v>
      </c>
      <c r="C23" s="102">
        <f>'GEI 4D1a'!AF40+'GEI 4D1a'!W79</f>
        <v>89.20421561950837</v>
      </c>
      <c r="D23" s="67">
        <f>'GEI 4D1b'!L28</f>
        <v>1.259614505988143</v>
      </c>
      <c r="E23" s="288">
        <f>C23*Factores!$C$88+D23*Factores!$C$92</f>
        <v>2831.515881433092</v>
      </c>
    </row>
    <row r="24" spans="2:5" ht="15">
      <c r="B24" s="28">
        <v>2012</v>
      </c>
      <c r="C24" s="102">
        <f>'GEI 4D1a'!AF41+'GEI 4D1a'!W80</f>
        <v>88.62505202629868</v>
      </c>
      <c r="D24" s="67">
        <f>'GEI 4D1b'!L29</f>
        <v>1.2739101656875003</v>
      </c>
      <c r="E24" s="288">
        <f>C24*Factores!$C$88+D24*Factores!$C$92</f>
        <v>2819.08765064355</v>
      </c>
    </row>
    <row r="25" spans="2:5" ht="15">
      <c r="B25" s="28">
        <v>2013</v>
      </c>
      <c r="C25" s="102">
        <f>'GEI 4D1a'!AF42+'GEI 4D1a'!W81</f>
        <v>97.29359156897426</v>
      </c>
      <c r="D25" s="67">
        <f>'GEI 4D1b'!L30</f>
        <v>1.2882518175560003</v>
      </c>
      <c r="E25" s="288">
        <f>C25*Factores!$C$88+D25*Factores!$C$92</f>
        <v>3065.6072955836194</v>
      </c>
    </row>
    <row r="26" spans="2:5" ht="15">
      <c r="B26" s="28">
        <v>2014</v>
      </c>
      <c r="C26" s="102">
        <f>'GEI 4D1a'!AF43+'GEI 4D1a'!W82</f>
        <v>105.62121954776575</v>
      </c>
      <c r="D26" s="67">
        <f>'GEI 4D1b'!L31</f>
        <v>1.3025834086375</v>
      </c>
      <c r="E26" s="288">
        <f>C26*Factores!$C$88+D26*Factores!$C$92</f>
        <v>3302.578750626378</v>
      </c>
    </row>
    <row r="27" spans="2:7" ht="15">
      <c r="B27" s="28">
        <v>2015</v>
      </c>
      <c r="C27" s="102">
        <f>'GEI 4D1a'!AF44+'GEI 4D1a'!W83</f>
        <v>101.63508512689654</v>
      </c>
      <c r="D27" s="67">
        <f>'GEI 4D1b'!L32</f>
        <v>1.3168489282480715</v>
      </c>
      <c r="E27" s="288">
        <f>C27*Factores!$C$88+D27*Factores!$C$92</f>
        <v>3194.747349538842</v>
      </c>
      <c r="F27" s="88"/>
      <c r="G27" s="88"/>
    </row>
    <row r="28" spans="2:7" ht="15">
      <c r="B28" s="28">
        <v>2016</v>
      </c>
      <c r="C28" s="102">
        <f>'GEI 4D1a'!AF45+'GEI 4D1a'!W84</f>
        <v>96.60224215771588</v>
      </c>
      <c r="D28" s="67">
        <f>'GEI 4D1b'!L33</f>
        <v>1.3310939035625002</v>
      </c>
      <c r="E28" s="288">
        <f>C28*Factores!$C$88+D28*Factores!$C$92</f>
        <v>3057.6026648601073</v>
      </c>
      <c r="F28" s="86"/>
      <c r="G28" s="86"/>
    </row>
    <row r="29" spans="2:5" ht="15">
      <c r="B29" s="28">
        <v>2017</v>
      </c>
      <c r="C29" s="102">
        <f>'GEI 4D1a'!AF46+'GEI 4D1a'!W85</f>
        <v>96.45644710552914</v>
      </c>
      <c r="D29" s="67">
        <f>'GEI 4D1b'!L34</f>
        <v>1.3453562527570004</v>
      </c>
      <c r="E29" s="288">
        <f>C29*Factores!$C$88+D29*Factores!$C$92</f>
        <v>3057.299925935421</v>
      </c>
    </row>
    <row r="30" spans="2:5" ht="15">
      <c r="B30" s="28">
        <v>2018</v>
      </c>
      <c r="C30" s="102">
        <f>'GEI 4D1a'!AF47+'GEI 4D1a'!W86</f>
        <v>96.74276046443791</v>
      </c>
      <c r="D30" s="67">
        <f>'GEI 4D1b'!L35</f>
        <v>1.3595667339445716</v>
      </c>
      <c r="E30" s="288">
        <f>C30*Factores!$C$88+D30*Factores!$C$92</f>
        <v>3069.082477499573</v>
      </c>
    </row>
    <row r="31" spans="2:20" ht="21" customHeight="1">
      <c r="B31" s="28">
        <v>2019</v>
      </c>
      <c r="C31" s="102">
        <f>'GEI 4D1a'!AF48+'GEI 4D1a'!W87</f>
        <v>87.27206051329776</v>
      </c>
      <c r="D31" s="67">
        <f>'GEI 4D1b'!L36</f>
        <v>1.3736571620435716</v>
      </c>
      <c r="E31" s="288">
        <f>C31*Factores!$C$88+D31*Factores!$C$92</f>
        <v>2807.636842313884</v>
      </c>
      <c r="I31" s="904" t="s">
        <v>491</v>
      </c>
      <c r="J31" s="904"/>
      <c r="K31" s="904"/>
      <c r="L31" s="904"/>
      <c r="M31" s="904"/>
      <c r="N31" s="904"/>
      <c r="O31" s="904"/>
      <c r="P31" s="904"/>
      <c r="Q31" s="904"/>
      <c r="R31" s="904"/>
      <c r="S31" s="904"/>
      <c r="T31" s="904"/>
    </row>
    <row r="32" spans="2:20" ht="24" customHeight="1">
      <c r="B32" s="81" t="s">
        <v>268</v>
      </c>
      <c r="I32" s="904"/>
      <c r="J32" s="904"/>
      <c r="K32" s="904"/>
      <c r="L32" s="904"/>
      <c r="M32" s="904"/>
      <c r="N32" s="904"/>
      <c r="O32" s="904"/>
      <c r="P32" s="904"/>
      <c r="Q32" s="904"/>
      <c r="R32" s="904"/>
      <c r="S32" s="904"/>
      <c r="T32" s="904"/>
    </row>
    <row r="33" spans="9:28" ht="15">
      <c r="I33" s="235" t="s">
        <v>268</v>
      </c>
      <c r="R33" s="902"/>
      <c r="S33" s="902"/>
      <c r="T33" s="902"/>
      <c r="U33" s="902"/>
      <c r="V33" s="902"/>
      <c r="W33" s="902"/>
      <c r="X33" s="902"/>
      <c r="Y33" s="902"/>
      <c r="Z33" s="902"/>
      <c r="AA33" s="902"/>
      <c r="AB33" s="902"/>
    </row>
    <row r="34" spans="18:28" ht="15">
      <c r="R34" s="902"/>
      <c r="S34" s="902"/>
      <c r="T34" s="902"/>
      <c r="U34" s="902"/>
      <c r="V34" s="902"/>
      <c r="W34" s="902"/>
      <c r="X34" s="902"/>
      <c r="Y34" s="902"/>
      <c r="Z34" s="902"/>
      <c r="AA34" s="902"/>
      <c r="AB34" s="902"/>
    </row>
    <row r="35" spans="18:28" ht="15">
      <c r="R35" s="902"/>
      <c r="S35" s="902"/>
      <c r="T35" s="902"/>
      <c r="U35" s="902"/>
      <c r="V35" s="902"/>
      <c r="W35" s="902"/>
      <c r="X35" s="902"/>
      <c r="Y35" s="902"/>
      <c r="Z35" s="902"/>
      <c r="AA35" s="902"/>
      <c r="AB35" s="902"/>
    </row>
    <row r="36" spans="2:23" ht="15">
      <c r="B36" s="275"/>
      <c r="C36" s="94"/>
      <c r="H36" s="94"/>
      <c r="I36" s="95"/>
      <c r="W36" s="81" t="s">
        <v>268</v>
      </c>
    </row>
    <row r="37" spans="2:11" ht="18">
      <c r="B37" s="66" t="s">
        <v>38</v>
      </c>
      <c r="C37" s="66" t="s">
        <v>269</v>
      </c>
      <c r="D37" s="66" t="s">
        <v>270</v>
      </c>
      <c r="E37" s="66" t="s">
        <v>101</v>
      </c>
      <c r="H37" s="895" t="s">
        <v>398</v>
      </c>
      <c r="I37" s="896"/>
      <c r="J37" s="896"/>
      <c r="K37" s="897"/>
    </row>
    <row r="38" spans="2:11" ht="18">
      <c r="B38" s="66" t="s">
        <v>38</v>
      </c>
      <c r="C38" s="66" t="s">
        <v>257</v>
      </c>
      <c r="D38" s="66" t="s">
        <v>257</v>
      </c>
      <c r="E38" s="66" t="s">
        <v>258</v>
      </c>
      <c r="H38" s="66" t="s">
        <v>399</v>
      </c>
      <c r="I38" s="66" t="s">
        <v>400</v>
      </c>
      <c r="J38" s="66" t="s">
        <v>401</v>
      </c>
      <c r="K38" s="66" t="s">
        <v>119</v>
      </c>
    </row>
    <row r="39" spans="2:11" ht="15">
      <c r="B39" s="28">
        <v>1994</v>
      </c>
      <c r="C39" s="102">
        <f>'GEI 4D1a'!AF23</f>
        <v>39.20706950195295</v>
      </c>
      <c r="D39" s="103">
        <f>'GEI 4D1a'!W62</f>
        <v>16.54569306106521</v>
      </c>
      <c r="E39" s="103">
        <f>'GEI 4D1b'!L11</f>
        <v>0.9341682135390003</v>
      </c>
      <c r="H39" s="67">
        <f>C39*Factores!$C$88</f>
        <v>1097.7979460546826</v>
      </c>
      <c r="I39" s="67">
        <f>D39*Factores!$C$88</f>
        <v>463.27940570982594</v>
      </c>
      <c r="J39" s="67">
        <f>E39*Factores!$C$92</f>
        <v>247.55457658783507</v>
      </c>
      <c r="K39" s="277">
        <f>H39+I39+J39</f>
        <v>1808.6319283523435</v>
      </c>
    </row>
    <row r="40" spans="2:11" ht="15">
      <c r="B40" s="28">
        <v>1995</v>
      </c>
      <c r="C40" s="102">
        <f>'GEI 4D1a'!AF24</f>
        <v>40.315619579398565</v>
      </c>
      <c r="D40" s="103">
        <f>'GEI 4D1a'!W63</f>
        <v>17.52700229786424</v>
      </c>
      <c r="E40" s="103">
        <f>'GEI 4D1b'!L12</f>
        <v>0.9510345355500003</v>
      </c>
      <c r="H40" s="67">
        <f>C40*Factores!$C$88</f>
        <v>1128.8373482231598</v>
      </c>
      <c r="I40" s="67">
        <f>D40*Factores!$C$88</f>
        <v>490.7560643401987</v>
      </c>
      <c r="J40" s="67">
        <f>E40*Factores!$C$92</f>
        <v>252.02415192075009</v>
      </c>
      <c r="K40" s="277">
        <f aca="true" t="shared" si="0" ref="K40:K61">H40+I40+J40</f>
        <v>1871.6175644841085</v>
      </c>
    </row>
    <row r="41" spans="2:11" ht="15">
      <c r="B41" s="28">
        <v>1996</v>
      </c>
      <c r="C41" s="102">
        <f>'GEI 4D1a'!AF25</f>
        <v>41.44997107889839</v>
      </c>
      <c r="D41" s="103">
        <f>'GEI 4D1a'!W64</f>
        <v>18.530624082271807</v>
      </c>
      <c r="E41" s="103">
        <f>'GEI 4D1b'!L13</f>
        <v>0.9678017248020002</v>
      </c>
      <c r="H41" s="67">
        <f>C41*Factores!$C$88</f>
        <v>1160.599190209155</v>
      </c>
      <c r="I41" s="67">
        <f>D41*Factores!$C$88</f>
        <v>518.8574743036106</v>
      </c>
      <c r="J41" s="67">
        <f>E41*Factores!$C$92</f>
        <v>256.46745707253007</v>
      </c>
      <c r="K41" s="277">
        <f t="shared" si="0"/>
        <v>1935.9241215852958</v>
      </c>
    </row>
    <row r="42" spans="2:11" ht="15">
      <c r="B42" s="28">
        <v>1997</v>
      </c>
      <c r="C42" s="102">
        <f>'GEI 4D1a'!AF26</f>
        <v>42.611704977817055</v>
      </c>
      <c r="D42" s="103">
        <f>'GEI 4D1a'!W65</f>
        <v>19.55660079480415</v>
      </c>
      <c r="E42" s="103">
        <f>'GEI 4D1b'!L14</f>
        <v>0.9844826598089998</v>
      </c>
      <c r="H42" s="67">
        <f>C42*Factores!$C$88</f>
        <v>1193.1277393788775</v>
      </c>
      <c r="I42" s="67">
        <f>D42*Factores!$C$88</f>
        <v>547.5848222545162</v>
      </c>
      <c r="J42" s="67">
        <f>E42*Factores!$C$92</f>
        <v>260.88790484938494</v>
      </c>
      <c r="K42" s="277">
        <f t="shared" si="0"/>
        <v>2001.6004664827788</v>
      </c>
    </row>
    <row r="43" spans="2:11" ht="15">
      <c r="B43" s="28">
        <v>1998</v>
      </c>
      <c r="C43" s="102">
        <f>'GEI 4D1a'!AF27</f>
        <v>43.79518849612305</v>
      </c>
      <c r="D43" s="103">
        <f>'GEI 4D1a'!W66</f>
        <v>20.60227842852467</v>
      </c>
      <c r="E43" s="103">
        <f>'GEI 4D1b'!L15</f>
        <v>1.0062534903483336</v>
      </c>
      <c r="H43" s="67">
        <f>C43*Factores!$C$88</f>
        <v>1226.2652778914455</v>
      </c>
      <c r="I43" s="67">
        <f>D43*Factores!$C$88</f>
        <v>576.8637959986908</v>
      </c>
      <c r="J43" s="67">
        <f>E43*Factores!$C$92</f>
        <v>266.6571749423084</v>
      </c>
      <c r="K43" s="277">
        <f t="shared" si="0"/>
        <v>2069.7862488324445</v>
      </c>
    </row>
    <row r="44" spans="2:11" ht="15">
      <c r="B44" s="28">
        <v>1999</v>
      </c>
      <c r="C44" s="102">
        <f>'GEI 4D1a'!AF28</f>
        <v>44.99430645447429</v>
      </c>
      <c r="D44" s="103">
        <f>'GEI 4D1a'!W67</f>
        <v>21.66466377609816</v>
      </c>
      <c r="E44" s="103">
        <f>'GEI 4D1b'!L16</f>
        <v>1.0278693505294765</v>
      </c>
      <c r="H44" s="67">
        <f>C44*Factores!$C$88</f>
        <v>1259.8405807252802</v>
      </c>
      <c r="I44" s="67">
        <f>D44*Factores!$C$88</f>
        <v>606.6105857307484</v>
      </c>
      <c r="J44" s="67">
        <f>E44*Factores!$C$92</f>
        <v>272.38537789031125</v>
      </c>
      <c r="K44" s="277">
        <f t="shared" si="0"/>
        <v>2138.83654434634</v>
      </c>
    </row>
    <row r="45" spans="2:11" ht="15">
      <c r="B45" s="28">
        <v>2000</v>
      </c>
      <c r="C45" s="102">
        <f>'GEI 4D1a'!AF29</f>
        <v>46.202353679375314</v>
      </c>
      <c r="D45" s="103">
        <f>'GEI 4D1a'!W68</f>
        <v>22.740397279782446</v>
      </c>
      <c r="E45" s="103">
        <f>'GEI 4D1b'!L17</f>
        <v>1.0492024356754286</v>
      </c>
      <c r="H45" s="67">
        <f>C45*Factores!$C$88</f>
        <v>1293.6659030225087</v>
      </c>
      <c r="I45" s="67">
        <f>D45*Factores!$C$88</f>
        <v>636.7311238339084</v>
      </c>
      <c r="J45" s="67">
        <f>E45*Factores!$C$92</f>
        <v>278.0386454539886</v>
      </c>
      <c r="K45" s="277">
        <f t="shared" si="0"/>
        <v>2208.4356723104056</v>
      </c>
    </row>
    <row r="46" spans="2:11" ht="15">
      <c r="B46" s="28">
        <v>2001</v>
      </c>
      <c r="C46" s="102">
        <f>'GEI 4D1a'!AF30</f>
        <v>47.97632246577639</v>
      </c>
      <c r="D46" s="103">
        <f>'GEI 4D1a'!W69</f>
        <v>23.360384536065784</v>
      </c>
      <c r="E46" s="103">
        <f>'GEI 4D1b'!L18</f>
        <v>1.0646655359497146</v>
      </c>
      <c r="H46" s="67">
        <f>C46*Factores!$C$88</f>
        <v>1343.337029041739</v>
      </c>
      <c r="I46" s="67">
        <f>D46*Factores!$C$88</f>
        <v>654.0907670098419</v>
      </c>
      <c r="J46" s="67">
        <f>E46*Factores!$C$92</f>
        <v>282.13636702667435</v>
      </c>
      <c r="K46" s="277">
        <f t="shared" si="0"/>
        <v>2279.564163078255</v>
      </c>
    </row>
    <row r="47" spans="2:11" ht="15">
      <c r="B47" s="28">
        <v>2002</v>
      </c>
      <c r="C47" s="102">
        <f>'GEI 4D1a'!AF31</f>
        <v>49.79490485091192</v>
      </c>
      <c r="D47" s="103">
        <f>'GEI 4D1a'!W70</f>
        <v>23.954933748384242</v>
      </c>
      <c r="E47" s="103">
        <f>'GEI 4D1b'!L19</f>
        <v>1.0797208443748572</v>
      </c>
      <c r="H47" s="67">
        <f>C47*Factores!$C$88</f>
        <v>1394.2573358255338</v>
      </c>
      <c r="I47" s="67">
        <f>D47*Factores!$C$88</f>
        <v>670.7381449547588</v>
      </c>
      <c r="J47" s="67">
        <f>E47*Factores!$C$92</f>
        <v>286.12602375933716</v>
      </c>
      <c r="K47" s="277">
        <f t="shared" si="0"/>
        <v>2351.1215045396293</v>
      </c>
    </row>
    <row r="48" spans="2:11" ht="15">
      <c r="B48" s="28">
        <v>2003</v>
      </c>
      <c r="C48" s="102">
        <f>'GEI 4D1a'!AF32</f>
        <v>51.66173296474242</v>
      </c>
      <c r="D48" s="103">
        <f>'GEI 4D1a'!W71</f>
        <v>24.524524865686633</v>
      </c>
      <c r="E48" s="103">
        <f>'GEI 4D1b'!L20</f>
        <v>1.111522451376072</v>
      </c>
      <c r="H48" s="67">
        <f>C48*Factores!$C$88</f>
        <v>1446.5285230127877</v>
      </c>
      <c r="I48" s="67">
        <f>D48*Factores!$C$88</f>
        <v>686.6866962392257</v>
      </c>
      <c r="J48" s="67">
        <f>E48*Factores!$C$92</f>
        <v>294.5534496146591</v>
      </c>
      <c r="K48" s="277">
        <f t="shared" si="0"/>
        <v>2427.7686688666727</v>
      </c>
    </row>
    <row r="49" spans="2:11" ht="15">
      <c r="B49" s="28">
        <v>2004</v>
      </c>
      <c r="C49" s="102">
        <f>'GEI 4D1a'!AF33</f>
        <v>53.580494424346966</v>
      </c>
      <c r="D49" s="103">
        <f>'GEI 4D1a'!W72</f>
        <v>25.069758593634447</v>
      </c>
      <c r="E49" s="103">
        <f>'GEI 4D1b'!L21</f>
        <v>1.143472745528143</v>
      </c>
      <c r="H49" s="67">
        <f>C49*Factores!$C$88</f>
        <v>1500.253843881715</v>
      </c>
      <c r="I49" s="67">
        <f>D49*Factores!$C$88</f>
        <v>701.9532406217645</v>
      </c>
      <c r="J49" s="67">
        <f>E49*Factores!$C$92</f>
        <v>303.0202775649579</v>
      </c>
      <c r="K49" s="277">
        <f t="shared" si="0"/>
        <v>2505.2273620684373</v>
      </c>
    </row>
    <row r="50" spans="2:11" ht="15">
      <c r="B50" s="28">
        <v>2005</v>
      </c>
      <c r="C50" s="102">
        <f>'GEI 4D1a'!AF34</f>
        <v>55.556024264824686</v>
      </c>
      <c r="D50" s="103">
        <f>'GEI 4D1a'!W73</f>
        <v>25.591363133299186</v>
      </c>
      <c r="E50" s="103">
        <f>'GEI 4D1b'!L22</f>
        <v>1.1756131062814288</v>
      </c>
      <c r="H50" s="67">
        <f>C50*Factores!$C$88</f>
        <v>1555.568679415091</v>
      </c>
      <c r="I50" s="67">
        <f>D50*Factores!$C$88</f>
        <v>716.5581677323772</v>
      </c>
      <c r="J50" s="67">
        <f>E50*Factores!$C$92</f>
        <v>311.5374731645786</v>
      </c>
      <c r="K50" s="277">
        <f t="shared" si="0"/>
        <v>2583.6643203120466</v>
      </c>
    </row>
    <row r="51" spans="2:11" ht="15">
      <c r="B51" s="28">
        <v>2006</v>
      </c>
      <c r="C51" s="102">
        <f>'GEI 4D1a'!AF35</f>
        <v>57.09530619155772</v>
      </c>
      <c r="D51" s="103">
        <f>'GEI 4D1a'!W74</f>
        <v>26.27205297465121</v>
      </c>
      <c r="E51" s="103">
        <f>'GEI 4D1b'!L23</f>
        <v>1.1900238309480715</v>
      </c>
      <c r="H51" s="67">
        <f>C51*Factores!$C$88</f>
        <v>1598.6685733636161</v>
      </c>
      <c r="I51" s="67">
        <f>D51*Factores!$C$88</f>
        <v>735.6174832902338</v>
      </c>
      <c r="J51" s="67">
        <f>E51*Factores!$C$92</f>
        <v>315.35631520123894</v>
      </c>
      <c r="K51" s="277">
        <f t="shared" si="0"/>
        <v>2649.642371855089</v>
      </c>
    </row>
    <row r="52" spans="2:11" ht="15">
      <c r="B52" s="28">
        <v>2007</v>
      </c>
      <c r="C52" s="102">
        <f>'GEI 4D1a'!AF36</f>
        <v>58.63101878099137</v>
      </c>
      <c r="D52" s="103">
        <f>'GEI 4D1a'!W75</f>
        <v>26.92096630611587</v>
      </c>
      <c r="E52" s="103">
        <f>'GEI 4D1b'!L24</f>
        <v>1.2039930223365</v>
      </c>
      <c r="H52" s="67">
        <f>C52*Factores!$C$88</f>
        <v>1641.6685258677583</v>
      </c>
      <c r="I52" s="67">
        <f>D52*Factores!$C$88</f>
        <v>753.7870565712443</v>
      </c>
      <c r="J52" s="67">
        <f>E52*Factores!$C$92</f>
        <v>319.05815091917253</v>
      </c>
      <c r="K52" s="277">
        <f t="shared" si="0"/>
        <v>2714.513733358175</v>
      </c>
    </row>
    <row r="53" spans="2:11" ht="15">
      <c r="B53" s="28">
        <v>2008</v>
      </c>
      <c r="C53" s="102">
        <f>'GEI 4D1a'!AF37</f>
        <v>59.91219801412231</v>
      </c>
      <c r="D53" s="103">
        <f>'GEI 4D1a'!W76</f>
        <v>26.686174452437623</v>
      </c>
      <c r="E53" s="103">
        <f>'GEI 4D1b'!L25</f>
        <v>1.2177371141838573</v>
      </c>
      <c r="H53" s="67">
        <f>C53*Factores!$C$88</f>
        <v>1677.5415443954248</v>
      </c>
      <c r="I53" s="67">
        <f>D53*Factores!$C$88</f>
        <v>747.2128846682534</v>
      </c>
      <c r="J53" s="67">
        <f>E53*Factores!$C$92</f>
        <v>322.7003352587222</v>
      </c>
      <c r="K53" s="277">
        <f t="shared" si="0"/>
        <v>2747.4547643224005</v>
      </c>
    </row>
    <row r="54" spans="2:11" ht="15">
      <c r="B54" s="28">
        <v>2009</v>
      </c>
      <c r="C54" s="102">
        <f>'GEI 4D1a'!AF38</f>
        <v>61.28493767461449</v>
      </c>
      <c r="D54" s="103">
        <f>'GEI 4D1a'!W77</f>
        <v>26.445510222071906</v>
      </c>
      <c r="E54" s="103">
        <f>'GEI 4D1b'!L26</f>
        <v>1.2314746961102143</v>
      </c>
      <c r="H54" s="67">
        <f>C54*Factores!$C$88</f>
        <v>1715.9782548892058</v>
      </c>
      <c r="I54" s="67">
        <f>D54*Factores!$C$88</f>
        <v>740.4742862180134</v>
      </c>
      <c r="J54" s="67">
        <f>E54*Factores!$C$92</f>
        <v>326.3407944692068</v>
      </c>
      <c r="K54" s="277">
        <f t="shared" si="0"/>
        <v>2782.7933355764258</v>
      </c>
    </row>
    <row r="55" spans="2:11" ht="15">
      <c r="B55" s="28">
        <v>2010</v>
      </c>
      <c r="C55" s="102">
        <f>'GEI 4D1a'!AF39</f>
        <v>62.77111522008773</v>
      </c>
      <c r="D55" s="103">
        <f>'GEI 4D1a'!W78</f>
        <v>26.203842836378616</v>
      </c>
      <c r="E55" s="103">
        <f>'GEI 4D1b'!L27</f>
        <v>1.2454211450473573</v>
      </c>
      <c r="H55" s="67">
        <f>C55*Factores!$C$88</f>
        <v>1757.5912261624565</v>
      </c>
      <c r="I55" s="67">
        <f>D55*Factores!$C$88</f>
        <v>733.7075994186013</v>
      </c>
      <c r="J55" s="67">
        <f>E55*Factores!$C$92</f>
        <v>330.0366034375497</v>
      </c>
      <c r="K55" s="277">
        <f t="shared" si="0"/>
        <v>2821.3354290186076</v>
      </c>
    </row>
    <row r="56" spans="2:11" ht="15">
      <c r="B56" s="28">
        <v>2011</v>
      </c>
      <c r="C56" s="102">
        <f>'GEI 4D1a'!AF40</f>
        <v>63.2422122880761</v>
      </c>
      <c r="D56" s="103">
        <f>'GEI 4D1a'!W79</f>
        <v>25.962003331432285</v>
      </c>
      <c r="E56" s="103">
        <f>'GEI 4D1b'!L28</f>
        <v>1.259614505988143</v>
      </c>
      <c r="H56" s="67">
        <f>C56*Factores!$C$88</f>
        <v>1770.7819440661308</v>
      </c>
      <c r="I56" s="67">
        <f>D56*Factores!$C$88</f>
        <v>726.9360932801039</v>
      </c>
      <c r="J56" s="67">
        <f>E56*Factores!$C$92</f>
        <v>333.7978440868579</v>
      </c>
      <c r="K56" s="277">
        <f t="shared" si="0"/>
        <v>2831.5158814330925</v>
      </c>
    </row>
    <row r="57" spans="2:11" ht="15">
      <c r="B57" s="28">
        <v>2012</v>
      </c>
      <c r="C57" s="102">
        <f>'GEI 4D1a'!AF41</f>
        <v>62.90797057555276</v>
      </c>
      <c r="D57" s="103">
        <f>'GEI 4D1a'!W80</f>
        <v>25.717081450745923</v>
      </c>
      <c r="E57" s="103">
        <f>'GEI 4D1b'!L29</f>
        <v>1.2739101656875003</v>
      </c>
      <c r="H57" s="67">
        <f>C57*Factores!$C$88</f>
        <v>1761.4231761154772</v>
      </c>
      <c r="I57" s="67">
        <f>D57*Factores!$C$88</f>
        <v>720.0782806208858</v>
      </c>
      <c r="J57" s="67">
        <f>E57*Factores!$C$92</f>
        <v>337.5861939071876</v>
      </c>
      <c r="K57" s="277">
        <f t="shared" si="0"/>
        <v>2819.0876506435507</v>
      </c>
    </row>
    <row r="58" spans="2:11" ht="15">
      <c r="B58" s="28">
        <v>2013</v>
      </c>
      <c r="C58" s="102">
        <f>'GEI 4D1a'!AF42</f>
        <v>72.21080425385564</v>
      </c>
      <c r="D58" s="103">
        <f>'GEI 4D1a'!W81</f>
        <v>25.082787315118622</v>
      </c>
      <c r="E58" s="103">
        <f>'GEI 4D1b'!L30</f>
        <v>1.2882518175560003</v>
      </c>
      <c r="H58" s="67">
        <f>C58*Factores!$C$88</f>
        <v>2021.902519107958</v>
      </c>
      <c r="I58" s="67">
        <f>D58*Factores!$C$88</f>
        <v>702.3180448233214</v>
      </c>
      <c r="J58" s="67">
        <f>E58*Factores!$C$92</f>
        <v>341.3867316523401</v>
      </c>
      <c r="K58" s="277">
        <f t="shared" si="0"/>
        <v>3065.6072955836194</v>
      </c>
    </row>
    <row r="59" spans="2:11" ht="15">
      <c r="B59" s="28">
        <v>2014</v>
      </c>
      <c r="C59" s="102">
        <f>'GEI 4D1a'!AF43</f>
        <v>80.32533898610734</v>
      </c>
      <c r="D59" s="103">
        <f>'GEI 4D1a'!W82</f>
        <v>25.295880561658414</v>
      </c>
      <c r="E59" s="103">
        <f>'GEI 4D1b'!L31</f>
        <v>1.3025834086375</v>
      </c>
      <c r="H59" s="67">
        <f>C59*Factores!$C$88</f>
        <v>2249.1094916110055</v>
      </c>
      <c r="I59" s="67">
        <f>D59*Factores!$C$88</f>
        <v>708.2846557264356</v>
      </c>
      <c r="J59" s="67">
        <f>E59*Factores!$C$92</f>
        <v>345.1846032889375</v>
      </c>
      <c r="K59" s="277">
        <f t="shared" si="0"/>
        <v>3302.5787506263787</v>
      </c>
    </row>
    <row r="60" spans="2:11" ht="15">
      <c r="B60" s="28">
        <v>2015</v>
      </c>
      <c r="C60" s="102">
        <f>'GEI 4D1a'!AF44</f>
        <v>77.51794777976578</v>
      </c>
      <c r="D60" s="103">
        <f>'GEI 4D1a'!W83</f>
        <v>24.117137347130768</v>
      </c>
      <c r="E60" s="103">
        <f>'GEI 4D1b'!L32</f>
        <v>1.3168489282480715</v>
      </c>
      <c r="H60" s="67">
        <f>C60*Factores!$C$88</f>
        <v>2170.5025378334417</v>
      </c>
      <c r="I60" s="67">
        <f>D60*Factores!$C$88</f>
        <v>675.2798457196615</v>
      </c>
      <c r="J60" s="67">
        <f>E60*Factores!$C$92</f>
        <v>348.96496598573896</v>
      </c>
      <c r="K60" s="277">
        <f t="shared" si="0"/>
        <v>3194.747349538842</v>
      </c>
    </row>
    <row r="61" spans="2:11" ht="15">
      <c r="B61" s="28">
        <v>2016</v>
      </c>
      <c r="C61" s="102">
        <f>'GEI 4D1a'!AF45</f>
        <v>72.16963361261446</v>
      </c>
      <c r="D61" s="103">
        <f>'GEI 4D1a'!W84</f>
        <v>24.432608545101413</v>
      </c>
      <c r="E61" s="103">
        <f>'GEI 4D1b'!L33</f>
        <v>1.3310939035625002</v>
      </c>
      <c r="H61" s="67">
        <f>C61*Factores!$C$88</f>
        <v>2020.749741153205</v>
      </c>
      <c r="I61" s="67">
        <f>D61*Factores!$C$88</f>
        <v>684.1130392628396</v>
      </c>
      <c r="J61" s="67">
        <f>E61*Factores!$C$92</f>
        <v>352.73988444406257</v>
      </c>
      <c r="K61" s="277">
        <f t="shared" si="0"/>
        <v>3057.6026648601073</v>
      </c>
    </row>
    <row r="62" spans="2:11" ht="15">
      <c r="B62" s="28">
        <v>2017</v>
      </c>
      <c r="C62" s="102">
        <f>'GEI 4D1a'!AF46</f>
        <v>71.4517505968833</v>
      </c>
      <c r="D62" s="103">
        <f>'GEI 4D1a'!W85</f>
        <v>25.00469650864584</v>
      </c>
      <c r="E62" s="103">
        <f>'GEI 4D1b'!L34</f>
        <v>1.3453562527570004</v>
      </c>
      <c r="H62" s="67">
        <f>C62*Factores!$C$88</f>
        <v>2000.6490167127324</v>
      </c>
      <c r="I62" s="67">
        <f>D62*Factores!$C$88</f>
        <v>700.1315022420835</v>
      </c>
      <c r="J62" s="67">
        <f>E62*Factores!$C$92</f>
        <v>356.51940698060514</v>
      </c>
      <c r="K62" s="277">
        <f>H62+I62+J62</f>
        <v>3057.299925935421</v>
      </c>
    </row>
    <row r="63" spans="2:11" ht="15">
      <c r="B63" s="28">
        <v>2018</v>
      </c>
      <c r="C63" s="102">
        <f>'GEI 4D1a'!AF47</f>
        <v>72.24635640708787</v>
      </c>
      <c r="D63" s="103">
        <f>'GEI 4D1a'!W86</f>
        <v>24.496404057350034</v>
      </c>
      <c r="E63" s="103">
        <f>'GEI 4D1b'!L35</f>
        <v>1.3595667339445716</v>
      </c>
      <c r="H63" s="67">
        <f>C63*Factores!$C$88</f>
        <v>2022.8979793984604</v>
      </c>
      <c r="I63" s="67">
        <f>D63*Factores!$C$88</f>
        <v>685.8993136058009</v>
      </c>
      <c r="J63" s="67">
        <f>E63*Factores!$C$92</f>
        <v>360.28518449531146</v>
      </c>
      <c r="K63" s="277">
        <f>H63+I63+J63</f>
        <v>3069.082477499573</v>
      </c>
    </row>
    <row r="64" spans="2:11" ht="15">
      <c r="B64" s="28">
        <v>2019</v>
      </c>
      <c r="C64" s="102">
        <f>'GEI 4D1a'!AF48</f>
        <v>62.060470430529485</v>
      </c>
      <c r="D64" s="103">
        <f>'GEI 4D1a'!W87</f>
        <v>25.211590082768282</v>
      </c>
      <c r="E64" s="103">
        <f>'GEI 4D1b'!L36</f>
        <v>1.3736571620435716</v>
      </c>
      <c r="H64" s="67">
        <f>C64*Factores!$C$88</f>
        <v>1737.6931720548255</v>
      </c>
      <c r="I64" s="67">
        <f>D64*Factores!$C$88</f>
        <v>705.9245223175119</v>
      </c>
      <c r="J64" s="67">
        <f>E64*Factores!$C$92</f>
        <v>364.01914794154646</v>
      </c>
      <c r="K64" s="277">
        <f>H64+I64+J64</f>
        <v>2807.6368423138842</v>
      </c>
    </row>
    <row r="65" spans="2:8" ht="15">
      <c r="B65" s="81" t="s">
        <v>268</v>
      </c>
      <c r="H65" s="81" t="s">
        <v>268</v>
      </c>
    </row>
    <row r="66" ht="15.75" thickBot="1"/>
    <row r="67" spans="2:3" ht="15.75" thickBot="1">
      <c r="B67" s="279" t="s">
        <v>386</v>
      </c>
      <c r="C67" s="280"/>
    </row>
    <row r="68" spans="2:3" ht="18.75" thickBot="1">
      <c r="B68" s="393" t="s">
        <v>38</v>
      </c>
      <c r="C68" s="394" t="s">
        <v>402</v>
      </c>
    </row>
    <row r="69" spans="2:3" ht="15">
      <c r="B69" s="395">
        <f>B45</f>
        <v>2000</v>
      </c>
      <c r="C69" s="396">
        <f>K45</f>
        <v>2208.4356723104056</v>
      </c>
    </row>
    <row r="70" spans="2:3" ht="15">
      <c r="B70" s="281">
        <f>B50</f>
        <v>2005</v>
      </c>
      <c r="C70" s="283">
        <f>K50</f>
        <v>2583.6643203120466</v>
      </c>
    </row>
    <row r="71" spans="2:3" ht="15">
      <c r="B71" s="281">
        <f>B55</f>
        <v>2010</v>
      </c>
      <c r="C71" s="283">
        <f>K55</f>
        <v>2821.3354290186076</v>
      </c>
    </row>
    <row r="72" spans="2:3" ht="15">
      <c r="B72" s="281">
        <f>B57</f>
        <v>2012</v>
      </c>
      <c r="C72" s="283">
        <f>K57</f>
        <v>2819.0876506435507</v>
      </c>
    </row>
    <row r="73" spans="2:3" ht="15">
      <c r="B73" s="281">
        <f>B59</f>
        <v>2014</v>
      </c>
      <c r="C73" s="283">
        <f>K59</f>
        <v>3302.5787506263787</v>
      </c>
    </row>
    <row r="74" spans="2:3" ht="15">
      <c r="B74" s="281">
        <f>B61</f>
        <v>2016</v>
      </c>
      <c r="C74" s="283">
        <f>K61</f>
        <v>3057.6026648601073</v>
      </c>
    </row>
    <row r="75" spans="2:3" ht="15">
      <c r="B75" s="281">
        <v>2017</v>
      </c>
      <c r="C75" s="283">
        <f>K62</f>
        <v>3057.299925935421</v>
      </c>
    </row>
    <row r="76" spans="2:3" ht="15">
      <c r="B76" s="281">
        <v>2018</v>
      </c>
      <c r="C76" s="283">
        <f>K63</f>
        <v>3069.082477499573</v>
      </c>
    </row>
    <row r="77" spans="2:3" ht="15.75" thickBot="1">
      <c r="B77" s="282">
        <v>2019</v>
      </c>
      <c r="C77" s="284">
        <f>K64</f>
        <v>2807.6368423138842</v>
      </c>
    </row>
    <row r="79" ht="15.75" thickBot="1"/>
    <row r="80" spans="2:4" ht="19.5" customHeight="1">
      <c r="B80" s="898" t="s">
        <v>492</v>
      </c>
      <c r="C80" s="899"/>
      <c r="D80" s="289">
        <f>(C77-C69)/C69</f>
        <v>0.2713238051333461</v>
      </c>
    </row>
    <row r="81" spans="2:4" ht="22.5" customHeight="1" thickBot="1">
      <c r="B81" s="900" t="s">
        <v>493</v>
      </c>
      <c r="C81" s="901"/>
      <c r="D81" s="290">
        <f>(C77-C74)/C74</f>
        <v>-0.08175222549973138</v>
      </c>
    </row>
    <row r="82" ht="15">
      <c r="B82" s="237"/>
    </row>
    <row r="87" spans="4:5" ht="15">
      <c r="D87" s="285"/>
      <c r="E87" s="286"/>
    </row>
    <row r="88" spans="4:5" ht="15">
      <c r="D88" s="58"/>
      <c r="E88" s="286"/>
    </row>
  </sheetData>
  <mergeCells count="6">
    <mergeCell ref="H37:K37"/>
    <mergeCell ref="B80:C80"/>
    <mergeCell ref="B81:C81"/>
    <mergeCell ref="R33:AB35"/>
    <mergeCell ref="C3:E3"/>
    <mergeCell ref="I31:T32"/>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1"/>
  <sheetViews>
    <sheetView zoomScale="87" zoomScaleNormal="87" workbookViewId="0" topLeftCell="K1">
      <selection activeCell="Q9" sqref="Q9"/>
    </sheetView>
  </sheetViews>
  <sheetFormatPr defaultColWidth="11.421875" defaultRowHeight="15"/>
  <cols>
    <col min="1" max="1" width="3.7109375" style="0" customWidth="1"/>
    <col min="2" max="2" width="5.421875" style="0" customWidth="1"/>
    <col min="3" max="3" width="5.7109375" style="0" customWidth="1"/>
    <col min="4" max="4" width="23.421875" style="0" customWidth="1"/>
    <col min="5" max="5" width="5.8515625" style="0" customWidth="1"/>
    <col min="6" max="6" width="11.57421875" style="0" customWidth="1"/>
    <col min="7" max="7" width="10.8515625" style="0" customWidth="1"/>
    <col min="8" max="8" width="17.57421875" style="0" customWidth="1"/>
    <col min="9" max="9" width="16.421875" style="0" customWidth="1"/>
    <col min="10" max="11" width="14.7109375" style="0" customWidth="1"/>
    <col min="12" max="12" width="15.421875" style="0" customWidth="1"/>
    <col min="13" max="13" width="11.140625" style="0" customWidth="1"/>
    <col min="14" max="14" width="19.8515625" style="0" customWidth="1"/>
    <col min="15" max="15" width="22.421875" style="0" customWidth="1"/>
    <col min="16" max="16" width="21.00390625" style="0" customWidth="1"/>
  </cols>
  <sheetData>
    <row r="1" ht="15.75" thickBot="1"/>
    <row r="2" spans="2:16" ht="15.75" thickBot="1">
      <c r="B2" s="909" t="s">
        <v>108</v>
      </c>
      <c r="C2" s="910"/>
      <c r="D2" s="910"/>
      <c r="E2" s="311" t="s">
        <v>109</v>
      </c>
      <c r="F2" s="311" t="s">
        <v>110</v>
      </c>
      <c r="G2" s="311" t="s">
        <v>111</v>
      </c>
      <c r="H2" s="311" t="s">
        <v>112</v>
      </c>
      <c r="I2" s="311" t="s">
        <v>113</v>
      </c>
      <c r="J2" s="311" t="s">
        <v>5</v>
      </c>
      <c r="K2" s="311" t="s">
        <v>405</v>
      </c>
      <c r="L2" s="311" t="s">
        <v>222</v>
      </c>
      <c r="M2" s="311" t="s">
        <v>406</v>
      </c>
      <c r="N2" s="311" t="s">
        <v>221</v>
      </c>
      <c r="O2" s="311" t="s">
        <v>407</v>
      </c>
      <c r="P2" s="312" t="s">
        <v>10</v>
      </c>
    </row>
    <row r="3" spans="2:16" ht="105" customHeight="1">
      <c r="B3" s="911" t="s">
        <v>425</v>
      </c>
      <c r="C3" s="912"/>
      <c r="D3" s="915" t="s">
        <v>360</v>
      </c>
      <c r="E3" s="917" t="s">
        <v>361</v>
      </c>
      <c r="F3" s="299" t="s">
        <v>423</v>
      </c>
      <c r="G3" s="299" t="s">
        <v>422</v>
      </c>
      <c r="H3" s="299" t="s">
        <v>362</v>
      </c>
      <c r="I3" s="299" t="s">
        <v>363</v>
      </c>
      <c r="J3" s="299" t="s">
        <v>359</v>
      </c>
      <c r="K3" s="299" t="s">
        <v>408</v>
      </c>
      <c r="L3" s="299" t="s">
        <v>409</v>
      </c>
      <c r="M3" s="299" t="s">
        <v>410</v>
      </c>
      <c r="N3" s="299" t="s">
        <v>411</v>
      </c>
      <c r="O3" s="299" t="s">
        <v>412</v>
      </c>
      <c r="P3" s="300" t="s">
        <v>413</v>
      </c>
    </row>
    <row r="4" spans="2:16" ht="30" customHeight="1">
      <c r="B4" s="913"/>
      <c r="C4" s="914"/>
      <c r="D4" s="916"/>
      <c r="E4" s="918"/>
      <c r="F4" s="291" t="s">
        <v>364</v>
      </c>
      <c r="G4" s="291" t="s">
        <v>364</v>
      </c>
      <c r="H4" s="291" t="s">
        <v>364</v>
      </c>
      <c r="I4" s="291" t="s">
        <v>364</v>
      </c>
      <c r="J4" s="292" t="s">
        <v>365</v>
      </c>
      <c r="K4" s="291" t="s">
        <v>414</v>
      </c>
      <c r="L4" s="291" t="s">
        <v>415</v>
      </c>
      <c r="M4" s="291" t="s">
        <v>416</v>
      </c>
      <c r="N4" s="291" t="s">
        <v>417</v>
      </c>
      <c r="O4" s="291" t="s">
        <v>418</v>
      </c>
      <c r="P4" s="301" t="s">
        <v>419</v>
      </c>
    </row>
    <row r="5" spans="2:16" ht="21.75" customHeight="1">
      <c r="B5" s="913"/>
      <c r="C5" s="914"/>
      <c r="D5" s="916"/>
      <c r="E5" s="918"/>
      <c r="F5" s="291" t="s">
        <v>424</v>
      </c>
      <c r="G5" s="291" t="s">
        <v>424</v>
      </c>
      <c r="H5" s="292" t="s">
        <v>263</v>
      </c>
      <c r="I5" s="292" t="s">
        <v>263</v>
      </c>
      <c r="J5" s="292" t="s">
        <v>263</v>
      </c>
      <c r="K5" s="292" t="s">
        <v>420</v>
      </c>
      <c r="L5" s="292" t="s">
        <v>263</v>
      </c>
      <c r="M5" s="292" t="s">
        <v>263</v>
      </c>
      <c r="N5" s="292" t="s">
        <v>263</v>
      </c>
      <c r="O5" s="292" t="s">
        <v>263</v>
      </c>
      <c r="P5" s="302" t="s">
        <v>263</v>
      </c>
    </row>
    <row r="6" spans="2:16" ht="15">
      <c r="B6" s="919">
        <v>4</v>
      </c>
      <c r="C6" s="905"/>
      <c r="D6" s="905" t="s">
        <v>17</v>
      </c>
      <c r="E6" s="905"/>
      <c r="F6" s="905"/>
      <c r="G6" s="905"/>
      <c r="H6" s="905"/>
      <c r="I6" s="905"/>
      <c r="J6" s="905"/>
      <c r="K6" s="905"/>
      <c r="L6" s="905"/>
      <c r="M6" s="905"/>
      <c r="N6" s="905"/>
      <c r="O6" s="905"/>
      <c r="P6" s="906"/>
    </row>
    <row r="7" spans="2:16" ht="15">
      <c r="B7" s="303" t="s">
        <v>100</v>
      </c>
      <c r="C7" s="292"/>
      <c r="D7" s="905" t="s">
        <v>382</v>
      </c>
      <c r="E7" s="905"/>
      <c r="F7" s="905"/>
      <c r="G7" s="905"/>
      <c r="H7" s="905"/>
      <c r="I7" s="905"/>
      <c r="J7" s="905"/>
      <c r="K7" s="905"/>
      <c r="L7" s="905"/>
      <c r="M7" s="905"/>
      <c r="N7" s="905"/>
      <c r="O7" s="905"/>
      <c r="P7" s="906"/>
    </row>
    <row r="8" spans="2:16" ht="15.75" thickBot="1">
      <c r="B8" s="303"/>
      <c r="C8" s="293" t="s">
        <v>89</v>
      </c>
      <c r="D8" s="905" t="s">
        <v>88</v>
      </c>
      <c r="E8" s="905"/>
      <c r="F8" s="905"/>
      <c r="G8" s="905"/>
      <c r="H8" s="905"/>
      <c r="I8" s="905"/>
      <c r="J8" s="905"/>
      <c r="K8" s="905"/>
      <c r="L8" s="905"/>
      <c r="M8" s="905"/>
      <c r="N8" s="905"/>
      <c r="O8" s="905"/>
      <c r="P8" s="906"/>
    </row>
    <row r="9" spans="2:17" ht="18.75" thickBot="1">
      <c r="B9" s="304"/>
      <c r="C9" s="294" t="s">
        <v>37</v>
      </c>
      <c r="D9" s="295" t="s">
        <v>228</v>
      </c>
      <c r="E9" s="296" t="s">
        <v>366</v>
      </c>
      <c r="F9" s="324">
        <f>'Serie Temporal'!C12*21</f>
        <v>1447.797770142313</v>
      </c>
      <c r="G9" s="324">
        <f>'Resultados RAGEI'!N13</f>
        <v>2443.617694372337</v>
      </c>
      <c r="H9" s="297">
        <f>'Valores Incertidumbre'!E9</f>
        <v>0.6041522986797286</v>
      </c>
      <c r="I9" s="297">
        <f>'Valores Incertidumbre'!E14</f>
        <v>0.58309518948453</v>
      </c>
      <c r="J9" s="298">
        <f>+SQRT(H9^2+I9^2)</f>
        <v>0.8396427811873333</v>
      </c>
      <c r="K9" s="313">
        <f>(J9*G9)^2/($G$11)^2</f>
        <v>0.5340399838520397</v>
      </c>
      <c r="L9" s="314">
        <f>(((0.01*G9+$G$11)-ABS(0.01*F9+$F$11))/(0.01*F9+$F$11))-((($G$11)-($F$11))/$F$11)</f>
        <v>0.0008448574044582768</v>
      </c>
      <c r="M9" s="315">
        <f>G9/$F$11</f>
        <v>1.3781996957443499</v>
      </c>
      <c r="N9" s="315">
        <f>L9*I9</f>
        <v>0.0004926322883400072</v>
      </c>
      <c r="O9" s="315">
        <f>M9*H9*SQRT(2)</f>
        <v>1.1775343362235209</v>
      </c>
      <c r="P9" s="316">
        <f>N9^2+O9^2</f>
        <v>1.3865873556719395</v>
      </c>
      <c r="Q9" s="317">
        <f>SQRT(P9)</f>
        <v>1.177534439272134</v>
      </c>
    </row>
    <row r="10" spans="2:17" ht="12.75" customHeight="1" thickBot="1">
      <c r="B10" s="305"/>
      <c r="C10" s="306" t="s">
        <v>101</v>
      </c>
      <c r="D10" s="307" t="s">
        <v>229</v>
      </c>
      <c r="E10" s="308" t="s">
        <v>367</v>
      </c>
      <c r="F10" s="325">
        <f>'Serie Temporal'!D12*310</f>
        <v>325.2527550593829</v>
      </c>
      <c r="G10" s="325">
        <f>'Resultados RAGEI'!N14</f>
        <v>364.01914794154646</v>
      </c>
      <c r="H10" s="309">
        <f>'Valores Incertidumbre'!E25</f>
        <v>0.33993991022235603</v>
      </c>
      <c r="I10" s="309">
        <f>'Valores Incertidumbre'!E30</f>
        <v>5</v>
      </c>
      <c r="J10" s="310">
        <f>+SQRT(H10^2+I10^2)</f>
        <v>5.011542591115233</v>
      </c>
      <c r="K10" s="318">
        <f>(J10*G10)^2/($G$11)^2</f>
        <v>0.42219145921118134</v>
      </c>
      <c r="L10" s="319">
        <f>(((0.01*G10+$G$11)-ABS(0.01*F10+$F$11))/(0.01*F10+$F$11))-((($G$11)-($F$11))/$F$11)</f>
        <v>-0.0008501965298197689</v>
      </c>
      <c r="M10" s="320">
        <f>G10/$F$11</f>
        <v>0.20530669756302455</v>
      </c>
      <c r="N10" s="320">
        <f>L10*I10</f>
        <v>-0.0042509826490988445</v>
      </c>
      <c r="O10" s="320">
        <f>M10*H10*SQRT(2)</f>
        <v>0.09870070856980029</v>
      </c>
      <c r="P10" s="321">
        <f>N10^2+O10^2</f>
        <v>0.009759900725663587</v>
      </c>
      <c r="Q10" s="317">
        <f>SQRT(P10)</f>
        <v>0.09879220984300122</v>
      </c>
    </row>
    <row r="11" spans="2:17" ht="15.75" thickBot="1">
      <c r="B11" s="328"/>
      <c r="C11" s="329"/>
      <c r="D11" s="329"/>
      <c r="E11" s="329"/>
      <c r="F11" s="326">
        <f>SUM(F9:F10)</f>
        <v>1773.050525201696</v>
      </c>
      <c r="G11" s="326">
        <f>SUM(G8:G10)</f>
        <v>2807.636842313884</v>
      </c>
      <c r="H11" s="327"/>
      <c r="I11" s="327"/>
      <c r="J11" s="327"/>
      <c r="K11" s="322">
        <f>SQRT(SUM(K9:K10))</f>
        <v>0.9778708723871578</v>
      </c>
      <c r="L11" s="323"/>
      <c r="M11" s="323"/>
      <c r="N11" s="907" t="s">
        <v>421</v>
      </c>
      <c r="O11" s="908"/>
      <c r="P11" s="330">
        <f>SQRT(SUM(P9:P10))</f>
        <v>1.181671382575377</v>
      </c>
      <c r="Q11" s="209"/>
    </row>
  </sheetData>
  <mergeCells count="9">
    <mergeCell ref="D6:P6"/>
    <mergeCell ref="D7:P7"/>
    <mergeCell ref="D8:P8"/>
    <mergeCell ref="N11:O11"/>
    <mergeCell ref="B2:D2"/>
    <mergeCell ref="B3:C5"/>
    <mergeCell ref="D3:D5"/>
    <mergeCell ref="E3:E5"/>
    <mergeCell ref="B6:C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2"/>
  <sheetViews>
    <sheetView zoomScale="87" zoomScaleNormal="87" workbookViewId="0" topLeftCell="A4">
      <selection activeCell="J33" sqref="J33"/>
    </sheetView>
  </sheetViews>
  <sheetFormatPr defaultColWidth="11.421875" defaultRowHeight="15"/>
  <cols>
    <col min="1" max="1" width="2.7109375" style="237" customWidth="1"/>
    <col min="2" max="2" width="7.57421875" style="237" customWidth="1"/>
    <col min="3" max="3" width="11.57421875" style="237" customWidth="1"/>
    <col min="4" max="4" width="33.57421875" style="237" customWidth="1"/>
    <col min="5" max="5" width="13.8515625" style="238" customWidth="1"/>
    <col min="6" max="6" width="23.7109375" style="237" customWidth="1"/>
    <col min="7" max="7" width="17.140625" style="237" customWidth="1"/>
    <col min="8" max="8" width="15.421875" style="237" customWidth="1"/>
    <col min="9" max="9" width="2.140625" style="237" customWidth="1"/>
    <col min="10" max="10" width="34.7109375" style="237" customWidth="1"/>
    <col min="11" max="11" width="16.28125" style="237" customWidth="1"/>
    <col min="12" max="12" width="14.7109375" style="237" customWidth="1"/>
    <col min="13" max="13" width="16.57421875" style="237" customWidth="1"/>
    <col min="14" max="14" width="14.28125" style="237" customWidth="1"/>
    <col min="15" max="16384" width="11.421875" style="237" customWidth="1"/>
  </cols>
  <sheetData>
    <row r="1" ht="10.5" customHeight="1" thickBot="1"/>
    <row r="2" spans="2:7" ht="15" customHeight="1" thickBot="1">
      <c r="B2" s="247" t="s">
        <v>89</v>
      </c>
      <c r="C2" s="932" t="s">
        <v>368</v>
      </c>
      <c r="D2" s="932"/>
      <c r="E2" s="932"/>
      <c r="F2" s="932"/>
      <c r="G2" s="933"/>
    </row>
    <row r="3" spans="3:7" ht="6" customHeight="1" thickBot="1">
      <c r="C3" s="143"/>
      <c r="D3" s="143"/>
      <c r="E3" s="143"/>
      <c r="F3" s="143"/>
      <c r="G3" s="143"/>
    </row>
    <row r="4" spans="2:7" s="240" customFormat="1" ht="15">
      <c r="B4" s="248" t="s">
        <v>0</v>
      </c>
      <c r="C4" s="249" t="s">
        <v>25</v>
      </c>
      <c r="D4" s="249" t="s">
        <v>352</v>
      </c>
      <c r="E4" s="250" t="s">
        <v>353</v>
      </c>
      <c r="F4" s="249" t="s">
        <v>25</v>
      </c>
      <c r="G4" s="251" t="s">
        <v>189</v>
      </c>
    </row>
    <row r="5" spans="2:10" ht="33.75" customHeight="1">
      <c r="B5" s="938" t="s">
        <v>37</v>
      </c>
      <c r="C5" s="930" t="s">
        <v>228</v>
      </c>
      <c r="D5" s="245" t="s">
        <v>354</v>
      </c>
      <c r="E5" s="246">
        <v>0.05</v>
      </c>
      <c r="F5" s="245" t="s">
        <v>426</v>
      </c>
      <c r="G5" s="392" t="s">
        <v>489</v>
      </c>
      <c r="J5" s="331"/>
    </row>
    <row r="6" spans="2:10" ht="31.5" customHeight="1">
      <c r="B6" s="938"/>
      <c r="C6" s="930"/>
      <c r="D6" s="245" t="s">
        <v>234</v>
      </c>
      <c r="E6" s="246">
        <v>0.3</v>
      </c>
      <c r="F6" s="245" t="s">
        <v>427</v>
      </c>
      <c r="G6" s="392" t="s">
        <v>489</v>
      </c>
      <c r="J6" s="331"/>
    </row>
    <row r="7" spans="2:10" ht="27.75" customHeight="1">
      <c r="B7" s="938"/>
      <c r="C7" s="930"/>
      <c r="D7" s="245" t="s">
        <v>235</v>
      </c>
      <c r="E7" s="246">
        <v>0.15</v>
      </c>
      <c r="F7" s="245" t="s">
        <v>427</v>
      </c>
      <c r="G7" s="392" t="s">
        <v>489</v>
      </c>
      <c r="J7" s="332"/>
    </row>
    <row r="8" spans="2:11" ht="34.5" customHeight="1" thickBot="1">
      <c r="B8" s="939"/>
      <c r="C8" s="937"/>
      <c r="D8" s="268" t="s">
        <v>236</v>
      </c>
      <c r="E8" s="269">
        <v>0.5</v>
      </c>
      <c r="F8" s="268" t="s">
        <v>427</v>
      </c>
      <c r="G8" s="391" t="s">
        <v>488</v>
      </c>
      <c r="J8" s="331"/>
      <c r="K8" s="331"/>
    </row>
    <row r="9" spans="2:10" s="240" customFormat="1" ht="15" customHeight="1" thickBot="1">
      <c r="B9" s="921" t="s">
        <v>359</v>
      </c>
      <c r="C9" s="922"/>
      <c r="D9" s="922"/>
      <c r="E9" s="253">
        <f>+SQRT(POWER(E5,2)+POWER(E6,2)+POWER(E7,2)+POWER(E8,2))</f>
        <v>0.6041522986797286</v>
      </c>
      <c r="J9" s="333"/>
    </row>
    <row r="10" spans="5:10" ht="9.75" customHeight="1" thickBot="1">
      <c r="E10" s="241"/>
      <c r="J10" s="331"/>
    </row>
    <row r="11" spans="2:10" s="240" customFormat="1" ht="15">
      <c r="B11" s="248" t="s">
        <v>0</v>
      </c>
      <c r="C11" s="249" t="s">
        <v>25</v>
      </c>
      <c r="D11" s="249" t="s">
        <v>356</v>
      </c>
      <c r="E11" s="250" t="s">
        <v>353</v>
      </c>
      <c r="F11" s="249" t="s">
        <v>25</v>
      </c>
      <c r="G11" s="251" t="s">
        <v>189</v>
      </c>
      <c r="J11" s="333"/>
    </row>
    <row r="12" spans="2:10" ht="27" customHeight="1">
      <c r="B12" s="940" t="s">
        <v>37</v>
      </c>
      <c r="C12" s="930" t="s">
        <v>228</v>
      </c>
      <c r="D12" s="239" t="s">
        <v>357</v>
      </c>
      <c r="E12" s="454">
        <v>0.3</v>
      </c>
      <c r="F12" s="239" t="s">
        <v>427</v>
      </c>
      <c r="G12" s="392" t="s">
        <v>489</v>
      </c>
      <c r="J12" s="331"/>
    </row>
    <row r="13" spans="2:10" ht="31.5" customHeight="1" thickBot="1">
      <c r="B13" s="941"/>
      <c r="C13" s="937"/>
      <c r="D13" s="252" t="s">
        <v>358</v>
      </c>
      <c r="E13" s="455">
        <v>0.5</v>
      </c>
      <c r="F13" s="252" t="s">
        <v>427</v>
      </c>
      <c r="G13" s="254" t="s">
        <v>515</v>
      </c>
      <c r="J13" s="331"/>
    </row>
    <row r="14" spans="2:5" ht="15" customHeight="1" thickBot="1">
      <c r="B14" s="921" t="s">
        <v>359</v>
      </c>
      <c r="C14" s="922"/>
      <c r="D14" s="922"/>
      <c r="E14" s="253">
        <f>+SQRT(POWER(E12,2)+POWER(E13,2))</f>
        <v>0.58309518948453</v>
      </c>
    </row>
    <row r="15" spans="2:5" ht="9" customHeight="1">
      <c r="B15" s="243"/>
      <c r="C15" s="243"/>
      <c r="D15" s="243"/>
      <c r="E15" s="244"/>
    </row>
    <row r="16" ht="9.75" customHeight="1" thickBot="1"/>
    <row r="17" spans="2:7" ht="15.75" customHeight="1" thickBot="1">
      <c r="B17" s="247" t="s">
        <v>89</v>
      </c>
      <c r="C17" s="932" t="s">
        <v>369</v>
      </c>
      <c r="D17" s="932"/>
      <c r="E17" s="932"/>
      <c r="F17" s="932"/>
      <c r="G17" s="933"/>
    </row>
    <row r="18" spans="3:7" ht="4.5" customHeight="1">
      <c r="C18" s="242"/>
      <c r="D18" s="242"/>
      <c r="E18" s="242"/>
      <c r="F18" s="242"/>
      <c r="G18" s="242"/>
    </row>
    <row r="19" spans="2:14" s="240" customFormat="1" ht="23.25" customHeight="1">
      <c r="B19" s="270" t="s">
        <v>0</v>
      </c>
      <c r="C19" s="270" t="s">
        <v>351</v>
      </c>
      <c r="D19" s="270" t="s">
        <v>352</v>
      </c>
      <c r="E19" s="271" t="s">
        <v>353</v>
      </c>
      <c r="F19" s="270" t="s">
        <v>25</v>
      </c>
      <c r="G19" s="270" t="s">
        <v>189</v>
      </c>
      <c r="H19" s="272"/>
      <c r="I19" s="272"/>
      <c r="J19" s="270" t="s">
        <v>352</v>
      </c>
      <c r="K19" s="271" t="s">
        <v>371</v>
      </c>
      <c r="L19" s="271" t="s">
        <v>372</v>
      </c>
      <c r="M19" s="271" t="s">
        <v>373</v>
      </c>
      <c r="N19" s="271" t="s">
        <v>374</v>
      </c>
    </row>
    <row r="20" spans="2:14" ht="29.25" customHeight="1">
      <c r="B20" s="934" t="s">
        <v>101</v>
      </c>
      <c r="C20" s="930" t="s">
        <v>229</v>
      </c>
      <c r="D20" s="245" t="s">
        <v>354</v>
      </c>
      <c r="E20" s="246">
        <v>0.1</v>
      </c>
      <c r="F20" s="245" t="s">
        <v>428</v>
      </c>
      <c r="G20" s="265" t="s">
        <v>489</v>
      </c>
      <c r="H20" s="334"/>
      <c r="I20" s="236"/>
      <c r="J20" s="927" t="s">
        <v>375</v>
      </c>
      <c r="K20" s="928">
        <v>0.16</v>
      </c>
      <c r="L20" s="258">
        <v>0.15</v>
      </c>
      <c r="M20" s="258">
        <v>0.17</v>
      </c>
      <c r="N20" s="259"/>
    </row>
    <row r="21" spans="2:14" ht="28.5" customHeight="1">
      <c r="B21" s="934"/>
      <c r="C21" s="930"/>
      <c r="D21" s="245" t="s">
        <v>370</v>
      </c>
      <c r="E21" s="246">
        <v>0.1</v>
      </c>
      <c r="F21" s="245" t="s">
        <v>428</v>
      </c>
      <c r="G21" s="265" t="s">
        <v>489</v>
      </c>
      <c r="H21" s="334"/>
      <c r="I21" s="236"/>
      <c r="J21" s="927"/>
      <c r="K21" s="928"/>
      <c r="L21" s="260">
        <f>+(L20-K20)/K20</f>
        <v>-0.06250000000000006</v>
      </c>
      <c r="M21" s="260">
        <f>+(M20-K20)/K20</f>
        <v>0.06250000000000006</v>
      </c>
      <c r="N21" s="257">
        <f>(ABS(L21)+M21)/2</f>
        <v>0.06250000000000006</v>
      </c>
    </row>
    <row r="22" spans="2:15" ht="30.75" customHeight="1">
      <c r="B22" s="934"/>
      <c r="C22" s="930"/>
      <c r="D22" s="245" t="s">
        <v>375</v>
      </c>
      <c r="E22" s="246">
        <f>N21</f>
        <v>0.06250000000000006</v>
      </c>
      <c r="F22" s="245" t="s">
        <v>428</v>
      </c>
      <c r="G22" s="245" t="s">
        <v>490</v>
      </c>
      <c r="H22" s="334"/>
      <c r="I22" s="236"/>
      <c r="J22" s="930" t="s">
        <v>376</v>
      </c>
      <c r="K22" s="929">
        <v>1.1</v>
      </c>
      <c r="L22" s="263">
        <v>1</v>
      </c>
      <c r="M22" s="263">
        <v>1.5</v>
      </c>
      <c r="N22" s="256"/>
      <c r="O22" s="262"/>
    </row>
    <row r="23" spans="2:15" ht="30" customHeight="1">
      <c r="B23" s="934"/>
      <c r="C23" s="931"/>
      <c r="D23" s="266" t="s">
        <v>376</v>
      </c>
      <c r="E23" s="452">
        <f>N23</f>
        <v>0.22727272727272727</v>
      </c>
      <c r="F23" s="245" t="s">
        <v>428</v>
      </c>
      <c r="G23" s="245" t="s">
        <v>384</v>
      </c>
      <c r="H23" s="236"/>
      <c r="I23" s="236"/>
      <c r="J23" s="930"/>
      <c r="K23" s="929"/>
      <c r="L23" s="255">
        <f>+(L22-K22)/K22</f>
        <v>-0.09090909090909098</v>
      </c>
      <c r="M23" s="255">
        <f>+(M22-K22)/K22</f>
        <v>0.36363636363636354</v>
      </c>
      <c r="N23" s="453">
        <f>(ABS(L23)+M23)/2</f>
        <v>0.22727272727272727</v>
      </c>
      <c r="O23" s="331"/>
    </row>
    <row r="24" spans="2:14" ht="33" customHeight="1" thickBot="1">
      <c r="B24" s="934"/>
      <c r="C24" s="931"/>
      <c r="D24" s="266" t="s">
        <v>377</v>
      </c>
      <c r="E24" s="267">
        <f>N25</f>
        <v>0.2</v>
      </c>
      <c r="F24" s="245" t="s">
        <v>428</v>
      </c>
      <c r="G24" s="245" t="s">
        <v>378</v>
      </c>
      <c r="H24" s="334"/>
      <c r="I24" s="236"/>
      <c r="J24" s="930" t="s">
        <v>377</v>
      </c>
      <c r="K24" s="929">
        <v>1.25</v>
      </c>
      <c r="L24" s="256">
        <v>1</v>
      </c>
      <c r="M24" s="256">
        <v>1.5</v>
      </c>
      <c r="N24" s="256"/>
    </row>
    <row r="25" spans="2:14" s="240" customFormat="1" ht="15.75" customHeight="1" thickBot="1">
      <c r="B25" s="935" t="s">
        <v>359</v>
      </c>
      <c r="C25" s="936"/>
      <c r="D25" s="936"/>
      <c r="E25" s="274">
        <f>+SQRT(POWER(E20,2)+POWER(E21,2)+POWER(E22,2)+POWER(E23,2)+POWER(E24,2))</f>
        <v>0.33993991022235603</v>
      </c>
      <c r="F25" s="272"/>
      <c r="G25" s="272"/>
      <c r="H25" s="272"/>
      <c r="I25" s="272"/>
      <c r="J25" s="930"/>
      <c r="K25" s="929"/>
      <c r="L25" s="255">
        <f>+(L24-K24)/K24</f>
        <v>-0.2</v>
      </c>
      <c r="M25" s="255">
        <f>+(M24-K24)/K24</f>
        <v>0.2</v>
      </c>
      <c r="N25" s="257">
        <f>(ABS(L25)+M25)/2</f>
        <v>0.2</v>
      </c>
    </row>
    <row r="26" spans="2:14" ht="15">
      <c r="B26" s="236"/>
      <c r="C26" s="236"/>
      <c r="D26" s="236"/>
      <c r="E26" s="273"/>
      <c r="F26" s="236"/>
      <c r="G26" s="236"/>
      <c r="H26" s="236"/>
      <c r="I26" s="236"/>
      <c r="J26" s="236"/>
      <c r="K26" s="236"/>
      <c r="L26" s="236"/>
      <c r="M26" s="236"/>
      <c r="N26" s="236"/>
    </row>
    <row r="27" spans="2:14" s="240" customFormat="1" ht="30">
      <c r="B27" s="270" t="s">
        <v>0</v>
      </c>
      <c r="C27" s="270" t="s">
        <v>351</v>
      </c>
      <c r="D27" s="270" t="s">
        <v>356</v>
      </c>
      <c r="E27" s="271" t="s">
        <v>353</v>
      </c>
      <c r="F27" s="270" t="s">
        <v>25</v>
      </c>
      <c r="G27" s="270" t="s">
        <v>189</v>
      </c>
      <c r="H27" s="272"/>
      <c r="I27" s="272"/>
      <c r="J27" s="272"/>
      <c r="K27" s="272"/>
      <c r="L27" s="272"/>
      <c r="M27" s="272"/>
      <c r="N27" s="272"/>
    </row>
    <row r="28" spans="2:14" ht="26.25" customHeight="1">
      <c r="B28" s="867" t="s">
        <v>101</v>
      </c>
      <c r="C28" s="930" t="s">
        <v>229</v>
      </c>
      <c r="D28" s="78" t="s">
        <v>514</v>
      </c>
      <c r="E28" s="451">
        <f>N29</f>
        <v>24.95</v>
      </c>
      <c r="F28" s="78" t="s">
        <v>428</v>
      </c>
      <c r="G28" s="78" t="s">
        <v>381</v>
      </c>
      <c r="H28" s="334"/>
      <c r="I28" s="236"/>
      <c r="J28" s="923" t="s">
        <v>380</v>
      </c>
      <c r="K28" s="925">
        <v>0.005</v>
      </c>
      <c r="L28" s="259">
        <v>0.0005</v>
      </c>
      <c r="M28" s="259">
        <v>0.25</v>
      </c>
      <c r="N28" s="259"/>
    </row>
    <row r="29" spans="2:14" ht="23.25" customHeight="1" thickBot="1">
      <c r="B29" s="868"/>
      <c r="C29" s="931"/>
      <c r="D29" s="266" t="s">
        <v>379</v>
      </c>
      <c r="E29" s="267">
        <v>5</v>
      </c>
      <c r="F29" s="264" t="s">
        <v>355</v>
      </c>
      <c r="G29" s="245"/>
      <c r="H29" s="236"/>
      <c r="I29" s="236"/>
      <c r="J29" s="924"/>
      <c r="K29" s="926"/>
      <c r="L29" s="260">
        <f>+(L28-K28)/K28</f>
        <v>-0.9000000000000001</v>
      </c>
      <c r="M29" s="260">
        <f>+(M28-K28)/K28</f>
        <v>49</v>
      </c>
      <c r="N29" s="261">
        <f>(ABS(L29)+M29)/2</f>
        <v>24.95</v>
      </c>
    </row>
    <row r="30" spans="2:5" ht="15" customHeight="1" thickBot="1">
      <c r="B30" s="921" t="s">
        <v>359</v>
      </c>
      <c r="C30" s="922"/>
      <c r="D30" s="922"/>
      <c r="E30" s="253">
        <f>E29</f>
        <v>5</v>
      </c>
    </row>
    <row r="32" spans="2:7" ht="76.5" customHeight="1">
      <c r="B32" s="77" t="s">
        <v>383</v>
      </c>
      <c r="C32" s="920" t="s">
        <v>534</v>
      </c>
      <c r="D32" s="920"/>
      <c r="E32" s="920"/>
      <c r="F32" s="920"/>
      <c r="G32" s="920"/>
    </row>
  </sheetData>
  <mergeCells count="23">
    <mergeCell ref="C5:C8"/>
    <mergeCell ref="C12:C13"/>
    <mergeCell ref="C2:G2"/>
    <mergeCell ref="B5:B8"/>
    <mergeCell ref="B12:B13"/>
    <mergeCell ref="B9:D9"/>
    <mergeCell ref="B14:D14"/>
    <mergeCell ref="C17:G17"/>
    <mergeCell ref="B20:B24"/>
    <mergeCell ref="C20:C24"/>
    <mergeCell ref="B25:D25"/>
    <mergeCell ref="C32:G32"/>
    <mergeCell ref="B30:D30"/>
    <mergeCell ref="J28:J29"/>
    <mergeCell ref="K28:K29"/>
    <mergeCell ref="J20:J21"/>
    <mergeCell ref="K20:K21"/>
    <mergeCell ref="K22:K23"/>
    <mergeCell ref="K24:K25"/>
    <mergeCell ref="J22:J23"/>
    <mergeCell ref="J24:J25"/>
    <mergeCell ref="B28:B29"/>
    <mergeCell ref="C28:C2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CBAD"/>
  </sheetPr>
  <dimension ref="A2:AB39"/>
  <sheetViews>
    <sheetView showGridLines="0" zoomScale="85" zoomScaleNormal="85" workbookViewId="0" topLeftCell="A1">
      <selection activeCell="L18" sqref="L18"/>
    </sheetView>
  </sheetViews>
  <sheetFormatPr defaultColWidth="11.421875" defaultRowHeight="15"/>
  <cols>
    <col min="1" max="1" width="3.28125" style="5" customWidth="1"/>
    <col min="2" max="2" width="4.8515625" style="3" customWidth="1"/>
    <col min="3" max="3" width="5.00390625" style="149" customWidth="1"/>
    <col min="4" max="5" width="5.28125" style="3" customWidth="1"/>
    <col min="6" max="6" width="27.28125" style="3" customWidth="1"/>
    <col min="7" max="7" width="22.8515625" style="3" customWidth="1"/>
    <col min="8" max="8" width="32.7109375" style="3" customWidth="1"/>
    <col min="9" max="9" width="27.140625" style="3" customWidth="1"/>
    <col min="10" max="10" width="15.00390625" style="3" customWidth="1"/>
    <col min="11" max="11" width="21.00390625" style="3" customWidth="1"/>
    <col min="12" max="12" width="101.140625" style="3" customWidth="1"/>
    <col min="13" max="13" width="31.00390625" style="3" customWidth="1"/>
    <col min="14" max="14" width="22.140625" style="3" customWidth="1"/>
    <col min="15" max="15" width="53.00390625" style="3" customWidth="1"/>
    <col min="16" max="16" width="26.57421875" style="56" customWidth="1"/>
    <col min="17" max="17" width="11.421875" style="3" customWidth="1"/>
    <col min="18" max="18" width="5.28125" style="3" customWidth="1"/>
    <col min="19" max="19" width="5.7109375" style="149" customWidth="1"/>
    <col min="20" max="20" width="6.00390625" style="3" customWidth="1"/>
    <col min="21" max="21" width="5.7109375" style="3" customWidth="1"/>
    <col min="22" max="22" width="29.00390625" style="3" customWidth="1"/>
    <col min="23" max="23" width="27.421875" style="3" customWidth="1"/>
    <col min="24" max="24" width="18.7109375" style="150" customWidth="1"/>
    <col min="25" max="25" width="22.00390625" style="3" customWidth="1"/>
    <col min="26" max="26" width="13.421875" style="150" customWidth="1"/>
    <col min="27" max="27" width="57.421875" style="3" customWidth="1"/>
    <col min="28" max="28" width="18.7109375" style="56" customWidth="1"/>
    <col min="29" max="16384" width="11.421875" style="3" customWidth="1"/>
  </cols>
  <sheetData>
    <row r="2" spans="1:28" ht="18.75">
      <c r="A2" s="144"/>
      <c r="B2" s="668" t="s">
        <v>279</v>
      </c>
      <c r="C2" s="668"/>
      <c r="D2" s="668"/>
      <c r="E2" s="668"/>
      <c r="F2" s="668"/>
      <c r="G2" s="668"/>
      <c r="H2" s="668"/>
      <c r="I2" s="668"/>
      <c r="J2" s="668"/>
      <c r="K2" s="668"/>
      <c r="L2" s="668"/>
      <c r="M2" s="668"/>
      <c r="N2" s="668"/>
      <c r="O2" s="668"/>
      <c r="P2" s="668"/>
      <c r="Q2" s="668"/>
      <c r="R2" s="668"/>
      <c r="S2" s="668"/>
      <c r="T2" s="668"/>
      <c r="U2" s="668"/>
      <c r="V2" s="668"/>
      <c r="W2" s="668"/>
      <c r="X2" s="668"/>
      <c r="Y2" s="668"/>
      <c r="Z2" s="668"/>
      <c r="AA2" s="668"/>
      <c r="AB2" s="668"/>
    </row>
    <row r="3" spans="2:28" s="145" customFormat="1" ht="12">
      <c r="B3" s="146"/>
      <c r="P3" s="147"/>
      <c r="R3" s="146"/>
      <c r="X3" s="148"/>
      <c r="Z3" s="148"/>
      <c r="AB3" s="147"/>
    </row>
    <row r="4" spans="16:28" s="145" customFormat="1" ht="12">
      <c r="P4" s="147"/>
      <c r="R4" s="3"/>
      <c r="X4" s="148"/>
      <c r="Z4" s="148"/>
      <c r="AB4" s="147"/>
    </row>
    <row r="5" spans="16:28" s="145" customFormat="1" ht="12">
      <c r="P5" s="147"/>
      <c r="R5" s="3"/>
      <c r="X5" s="148"/>
      <c r="Z5" s="148"/>
      <c r="AB5" s="147"/>
    </row>
    <row r="6" spans="1:9" ht="18.75">
      <c r="A6" s="144"/>
      <c r="B6" s="145"/>
      <c r="C6" s="145"/>
      <c r="D6" s="145"/>
      <c r="E6" s="145"/>
      <c r="H6" s="56"/>
      <c r="I6" s="56"/>
    </row>
    <row r="7" spans="2:16" s="5" customFormat="1" ht="48.75" customHeight="1">
      <c r="B7" s="678" t="s">
        <v>180</v>
      </c>
      <c r="C7" s="679"/>
      <c r="D7" s="679"/>
      <c r="E7" s="680"/>
      <c r="F7" s="126" t="s">
        <v>181</v>
      </c>
      <c r="G7" s="126" t="s">
        <v>182</v>
      </c>
      <c r="H7" s="126" t="s">
        <v>316</v>
      </c>
      <c r="I7" s="126" t="s">
        <v>183</v>
      </c>
      <c r="J7" s="126" t="s">
        <v>184</v>
      </c>
      <c r="K7" s="126" t="s">
        <v>185</v>
      </c>
      <c r="L7" s="126" t="s">
        <v>186</v>
      </c>
      <c r="M7" s="126" t="s">
        <v>187</v>
      </c>
      <c r="N7" s="126" t="s">
        <v>188</v>
      </c>
      <c r="O7" s="126" t="s">
        <v>189</v>
      </c>
      <c r="P7" s="126" t="s">
        <v>190</v>
      </c>
    </row>
    <row r="8" spans="2:16" s="5" customFormat="1" ht="18" customHeight="1">
      <c r="B8" s="151">
        <v>4</v>
      </c>
      <c r="C8" s="151"/>
      <c r="D8" s="151"/>
      <c r="E8" s="151"/>
      <c r="F8" s="152" t="s">
        <v>17</v>
      </c>
      <c r="G8" s="153"/>
      <c r="H8" s="154"/>
      <c r="I8" s="154"/>
      <c r="J8" s="154"/>
      <c r="K8" s="154"/>
      <c r="L8" s="154"/>
      <c r="M8" s="154"/>
      <c r="N8" s="153"/>
      <c r="O8" s="154"/>
      <c r="P8" s="155"/>
    </row>
    <row r="9" spans="2:16" s="5" customFormat="1" ht="25.5">
      <c r="B9" s="151"/>
      <c r="C9" s="151" t="s">
        <v>100</v>
      </c>
      <c r="D9" s="151"/>
      <c r="E9" s="151"/>
      <c r="F9" s="159" t="s">
        <v>227</v>
      </c>
      <c r="G9" s="160"/>
      <c r="H9" s="161"/>
      <c r="I9" s="161"/>
      <c r="J9" s="162"/>
      <c r="K9" s="162"/>
      <c r="L9" s="162"/>
      <c r="M9" s="162"/>
      <c r="N9" s="162"/>
      <c r="O9" s="154"/>
      <c r="P9" s="163"/>
    </row>
    <row r="10" spans="2:16" ht="36" customHeight="1">
      <c r="B10" s="681"/>
      <c r="C10" s="681"/>
      <c r="D10" s="681" t="s">
        <v>89</v>
      </c>
      <c r="E10" s="151"/>
      <c r="F10" s="159" t="s">
        <v>280</v>
      </c>
      <c r="G10" s="164"/>
      <c r="H10" s="165"/>
      <c r="I10" s="165"/>
      <c r="J10" s="166"/>
      <c r="K10" s="166"/>
      <c r="L10" s="167"/>
      <c r="M10" s="168"/>
      <c r="N10" s="169"/>
      <c r="O10" s="165"/>
      <c r="P10" s="163"/>
    </row>
    <row r="11" spans="2:16" ht="38.25">
      <c r="B11" s="681"/>
      <c r="C11" s="681"/>
      <c r="D11" s="681"/>
      <c r="E11" s="675" t="s">
        <v>37</v>
      </c>
      <c r="F11" s="704" t="s">
        <v>228</v>
      </c>
      <c r="G11" s="703" t="s">
        <v>231</v>
      </c>
      <c r="H11" s="464" t="s">
        <v>232</v>
      </c>
      <c r="I11" s="493" t="s">
        <v>36</v>
      </c>
      <c r="J11" s="176" t="s">
        <v>194</v>
      </c>
      <c r="K11" s="177">
        <v>1</v>
      </c>
      <c r="L11" s="204" t="s">
        <v>571</v>
      </c>
      <c r="M11" s="688" t="s">
        <v>567</v>
      </c>
      <c r="N11" s="676" t="s">
        <v>330</v>
      </c>
      <c r="O11" s="676" t="s">
        <v>20</v>
      </c>
      <c r="P11" s="462" t="s">
        <v>233</v>
      </c>
    </row>
    <row r="12" spans="2:16" ht="25.5">
      <c r="B12" s="681"/>
      <c r="C12" s="681"/>
      <c r="D12" s="681"/>
      <c r="E12" s="675"/>
      <c r="F12" s="704"/>
      <c r="G12" s="703"/>
      <c r="H12" s="186" t="s">
        <v>234</v>
      </c>
      <c r="I12" s="175" t="s">
        <v>332</v>
      </c>
      <c r="J12" s="176" t="s">
        <v>12</v>
      </c>
      <c r="K12" s="177">
        <v>1</v>
      </c>
      <c r="L12" s="178" t="s">
        <v>23</v>
      </c>
      <c r="M12" s="698"/>
      <c r="N12" s="694"/>
      <c r="O12" s="677"/>
      <c r="P12" s="463" t="s">
        <v>237</v>
      </c>
    </row>
    <row r="13" spans="2:16" ht="37.5" customHeight="1">
      <c r="B13" s="681"/>
      <c r="C13" s="681"/>
      <c r="D13" s="681"/>
      <c r="E13" s="675"/>
      <c r="F13" s="704"/>
      <c r="G13" s="703"/>
      <c r="H13" s="186" t="s">
        <v>235</v>
      </c>
      <c r="I13" s="493" t="s">
        <v>36</v>
      </c>
      <c r="J13" s="176" t="s">
        <v>194</v>
      </c>
      <c r="K13" s="177">
        <v>1</v>
      </c>
      <c r="L13" s="204" t="s">
        <v>532</v>
      </c>
      <c r="M13" s="689"/>
      <c r="N13" s="694"/>
      <c r="O13" s="631" t="s">
        <v>560</v>
      </c>
      <c r="P13" s="628" t="s">
        <v>561</v>
      </c>
    </row>
    <row r="14" spans="2:28" ht="26.25" customHeight="1">
      <c r="B14" s="681"/>
      <c r="C14" s="681"/>
      <c r="D14" s="681"/>
      <c r="E14" s="675"/>
      <c r="F14" s="704"/>
      <c r="G14" s="703"/>
      <c r="H14" s="697" t="s">
        <v>236</v>
      </c>
      <c r="I14" s="695" t="s">
        <v>533</v>
      </c>
      <c r="J14" s="186" t="s">
        <v>20</v>
      </c>
      <c r="K14" s="186">
        <v>1</v>
      </c>
      <c r="L14" s="72" t="s">
        <v>578</v>
      </c>
      <c r="M14" s="695" t="s">
        <v>566</v>
      </c>
      <c r="N14" s="694"/>
      <c r="O14" s="686"/>
      <c r="P14" s="683" t="s">
        <v>562</v>
      </c>
      <c r="S14" s="3"/>
      <c r="X14" s="3"/>
      <c r="Z14" s="3"/>
      <c r="AB14" s="3"/>
    </row>
    <row r="15" spans="2:28" ht="36" customHeight="1">
      <c r="B15" s="681"/>
      <c r="C15" s="681"/>
      <c r="D15" s="681"/>
      <c r="E15" s="675"/>
      <c r="F15" s="704"/>
      <c r="G15" s="703"/>
      <c r="H15" s="697"/>
      <c r="I15" s="696"/>
      <c r="J15" s="464" t="s">
        <v>20</v>
      </c>
      <c r="K15" s="464">
        <v>1</v>
      </c>
      <c r="L15" s="72" t="s">
        <v>579</v>
      </c>
      <c r="M15" s="696"/>
      <c r="N15" s="694"/>
      <c r="O15" s="687"/>
      <c r="P15" s="685"/>
      <c r="S15" s="3"/>
      <c r="X15" s="3"/>
      <c r="Z15" s="3"/>
      <c r="AB15" s="3"/>
    </row>
    <row r="16" spans="2:28" ht="30.75" customHeight="1">
      <c r="B16" s="681"/>
      <c r="C16" s="681"/>
      <c r="D16" s="681"/>
      <c r="E16" s="675"/>
      <c r="F16" s="704"/>
      <c r="G16" s="703"/>
      <c r="H16" s="697"/>
      <c r="I16" s="696"/>
      <c r="J16" s="188" t="s">
        <v>20</v>
      </c>
      <c r="K16" s="186">
        <v>1</v>
      </c>
      <c r="L16" s="72" t="s">
        <v>580</v>
      </c>
      <c r="M16" s="696"/>
      <c r="N16" s="694"/>
      <c r="O16" s="687"/>
      <c r="P16" s="685"/>
      <c r="S16" s="3"/>
      <c r="X16" s="3"/>
      <c r="Z16" s="3"/>
      <c r="AB16" s="3"/>
    </row>
    <row r="17" spans="2:28" ht="25.5">
      <c r="B17" s="681"/>
      <c r="C17" s="681"/>
      <c r="D17" s="681"/>
      <c r="E17" s="675"/>
      <c r="F17" s="704"/>
      <c r="G17" s="703"/>
      <c r="H17" s="697"/>
      <c r="I17" s="696"/>
      <c r="J17" s="188" t="s">
        <v>20</v>
      </c>
      <c r="K17" s="186">
        <v>1</v>
      </c>
      <c r="L17" s="72" t="s">
        <v>581</v>
      </c>
      <c r="M17" s="696"/>
      <c r="N17" s="694"/>
      <c r="O17" s="687"/>
      <c r="P17" s="684"/>
      <c r="S17" s="3"/>
      <c r="X17" s="3"/>
      <c r="Z17" s="3"/>
      <c r="AB17" s="3"/>
    </row>
    <row r="18" spans="2:28" ht="36" customHeight="1">
      <c r="B18" s="681"/>
      <c r="C18" s="681"/>
      <c r="D18" s="681"/>
      <c r="E18" s="675"/>
      <c r="F18" s="704"/>
      <c r="G18" s="703"/>
      <c r="H18" s="179" t="s">
        <v>281</v>
      </c>
      <c r="I18" s="196" t="s">
        <v>281</v>
      </c>
      <c r="J18" s="197" t="s">
        <v>20</v>
      </c>
      <c r="K18" s="177">
        <v>1</v>
      </c>
      <c r="L18" s="178" t="s">
        <v>537</v>
      </c>
      <c r="M18" s="629" t="s">
        <v>567</v>
      </c>
      <c r="N18" s="694"/>
      <c r="O18" s="178" t="s">
        <v>569</v>
      </c>
      <c r="P18" s="187" t="s">
        <v>237</v>
      </c>
      <c r="R18" s="189"/>
      <c r="S18" s="189"/>
      <c r="T18" s="189"/>
      <c r="U18" s="189"/>
      <c r="V18" s="190"/>
      <c r="W18" s="193"/>
      <c r="X18" s="194"/>
      <c r="Y18" s="195"/>
      <c r="Z18" s="194"/>
      <c r="AA18" s="74"/>
      <c r="AB18" s="195"/>
    </row>
    <row r="19" spans="2:28" ht="38.25">
      <c r="B19" s="681"/>
      <c r="C19" s="681"/>
      <c r="D19" s="681"/>
      <c r="E19" s="675"/>
      <c r="F19" s="704"/>
      <c r="G19" s="703"/>
      <c r="H19" s="179" t="s">
        <v>195</v>
      </c>
      <c r="I19" s="198" t="s">
        <v>196</v>
      </c>
      <c r="J19" s="162"/>
      <c r="K19" s="162"/>
      <c r="L19" s="199"/>
      <c r="M19" s="200"/>
      <c r="N19" s="694"/>
      <c r="O19" s="634"/>
      <c r="P19" s="201"/>
      <c r="R19" s="189"/>
      <c r="S19" s="189"/>
      <c r="T19" s="189"/>
      <c r="U19" s="189"/>
      <c r="V19" s="190"/>
      <c r="W19" s="58"/>
      <c r="X19" s="191"/>
      <c r="Y19" s="58"/>
      <c r="Z19" s="191"/>
      <c r="AA19" s="58"/>
      <c r="AB19" s="192"/>
    </row>
    <row r="20" spans="2:28" ht="26.25" thickBot="1">
      <c r="B20" s="681"/>
      <c r="C20" s="681"/>
      <c r="D20" s="681"/>
      <c r="E20" s="675"/>
      <c r="F20" s="704"/>
      <c r="G20" s="703"/>
      <c r="H20" s="179" t="s">
        <v>197</v>
      </c>
      <c r="I20" s="198" t="s">
        <v>196</v>
      </c>
      <c r="J20" s="162"/>
      <c r="K20" s="162"/>
      <c r="L20" s="202"/>
      <c r="M20" s="200"/>
      <c r="N20" s="694"/>
      <c r="O20" s="633"/>
      <c r="P20" s="203"/>
      <c r="R20" s="189"/>
      <c r="S20" s="189"/>
      <c r="T20" s="189"/>
      <c r="U20" s="189"/>
      <c r="V20" s="190"/>
      <c r="W20" s="193"/>
      <c r="X20" s="194"/>
      <c r="Y20" s="195"/>
      <c r="Z20" s="194"/>
      <c r="AA20" s="74"/>
      <c r="AB20" s="195"/>
    </row>
    <row r="21" spans="2:28" ht="28.5" customHeight="1" thickBot="1">
      <c r="B21" s="681"/>
      <c r="C21" s="681"/>
      <c r="D21" s="681"/>
      <c r="E21" s="675"/>
      <c r="F21" s="704"/>
      <c r="G21" s="703"/>
      <c r="H21" s="179" t="s">
        <v>538</v>
      </c>
      <c r="I21" s="176" t="s">
        <v>536</v>
      </c>
      <c r="J21" s="176" t="s">
        <v>563</v>
      </c>
      <c r="K21" s="632" t="s">
        <v>564</v>
      </c>
      <c r="L21" s="178" t="s">
        <v>565</v>
      </c>
      <c r="M21" s="177" t="s">
        <v>568</v>
      </c>
      <c r="N21" s="677"/>
      <c r="O21" s="204"/>
      <c r="P21" s="463" t="s">
        <v>233</v>
      </c>
      <c r="R21" s="189"/>
      <c r="S21" s="189"/>
      <c r="T21" s="189"/>
      <c r="U21" s="189"/>
      <c r="V21" s="190"/>
      <c r="W21" s="193"/>
      <c r="X21" s="194"/>
      <c r="Y21" s="195"/>
      <c r="Z21" s="194"/>
      <c r="AA21" s="74"/>
      <c r="AB21" s="195"/>
    </row>
    <row r="22" spans="2:28" ht="41.25" customHeight="1">
      <c r="B22" s="681"/>
      <c r="C22" s="681"/>
      <c r="D22" s="681"/>
      <c r="E22" s="675" t="s">
        <v>101</v>
      </c>
      <c r="F22" s="702" t="s">
        <v>229</v>
      </c>
      <c r="G22" s="702" t="s">
        <v>230</v>
      </c>
      <c r="H22" s="179" t="s">
        <v>199</v>
      </c>
      <c r="I22" s="204" t="s">
        <v>200</v>
      </c>
      <c r="J22" s="176" t="s">
        <v>194</v>
      </c>
      <c r="K22" s="186">
        <v>1</v>
      </c>
      <c r="L22" s="204" t="s">
        <v>571</v>
      </c>
      <c r="M22" s="688" t="s">
        <v>201</v>
      </c>
      <c r="N22" s="690" t="s">
        <v>337</v>
      </c>
      <c r="O22" s="692"/>
      <c r="P22" s="683" t="s">
        <v>240</v>
      </c>
      <c r="R22" s="189"/>
      <c r="S22" s="189"/>
      <c r="T22" s="189"/>
      <c r="U22" s="189"/>
      <c r="V22" s="190"/>
      <c r="W22" s="193"/>
      <c r="X22" s="194"/>
      <c r="Y22" s="195"/>
      <c r="Z22" s="194"/>
      <c r="AA22" s="194"/>
      <c r="AB22" s="192"/>
    </row>
    <row r="23" spans="2:28" ht="28.5" customHeight="1">
      <c r="B23" s="681"/>
      <c r="C23" s="681"/>
      <c r="D23" s="681"/>
      <c r="E23" s="675"/>
      <c r="F23" s="702"/>
      <c r="G23" s="702"/>
      <c r="H23" s="179" t="s">
        <v>238</v>
      </c>
      <c r="I23" s="204" t="s">
        <v>320</v>
      </c>
      <c r="J23" s="186" t="s">
        <v>239</v>
      </c>
      <c r="K23" s="186">
        <v>1</v>
      </c>
      <c r="L23" s="205" t="s">
        <v>283</v>
      </c>
      <c r="M23" s="689"/>
      <c r="N23" s="691"/>
      <c r="O23" s="693"/>
      <c r="P23" s="684"/>
      <c r="R23" s="189"/>
      <c r="S23" s="189"/>
      <c r="T23" s="189"/>
      <c r="U23" s="682"/>
      <c r="V23" s="58"/>
      <c r="W23" s="58"/>
      <c r="X23" s="191"/>
      <c r="Y23" s="58"/>
      <c r="Z23" s="191"/>
      <c r="AA23" s="58"/>
      <c r="AB23" s="192"/>
    </row>
    <row r="24" spans="2:28" ht="15">
      <c r="B24" s="189"/>
      <c r="C24" s="189"/>
      <c r="D24" s="189"/>
      <c r="E24" s="206"/>
      <c r="F24" s="190"/>
      <c r="G24" s="207"/>
      <c r="R24" s="189"/>
      <c r="S24" s="189"/>
      <c r="T24" s="189"/>
      <c r="U24" s="682"/>
      <c r="V24" s="58"/>
      <c r="W24" s="58"/>
      <c r="X24" s="191"/>
      <c r="Y24" s="58"/>
      <c r="Z24" s="191"/>
      <c r="AA24" s="58"/>
      <c r="AB24" s="192"/>
    </row>
    <row r="25" spans="18:28" ht="15">
      <c r="R25" s="58"/>
      <c r="S25" s="208"/>
      <c r="T25" s="58"/>
      <c r="U25" s="58"/>
      <c r="V25" s="58"/>
      <c r="W25" s="58"/>
      <c r="X25" s="191"/>
      <c r="Y25" s="58"/>
      <c r="Z25" s="191"/>
      <c r="AA25" s="209"/>
      <c r="AB25" s="209"/>
    </row>
    <row r="26" spans="18:28" ht="15">
      <c r="R26" s="58"/>
      <c r="S26" s="208"/>
      <c r="T26" s="58"/>
      <c r="U26" s="58"/>
      <c r="V26" s="58"/>
      <c r="W26" s="58"/>
      <c r="X26" s="191"/>
      <c r="Y26" s="58"/>
      <c r="Z26" s="191"/>
      <c r="AA26" s="209"/>
      <c r="AB26" s="209"/>
    </row>
    <row r="27" spans="18:28" ht="15">
      <c r="R27" s="58"/>
      <c r="S27" s="208"/>
      <c r="T27" s="58"/>
      <c r="U27" s="58"/>
      <c r="V27" s="58"/>
      <c r="W27" s="58"/>
      <c r="X27" s="191"/>
      <c r="Y27" s="58"/>
      <c r="Z27" s="191"/>
      <c r="AA27" s="209"/>
      <c r="AB27" s="209"/>
    </row>
    <row r="28" spans="2:28" ht="25.5">
      <c r="B28" s="678" t="s">
        <v>180</v>
      </c>
      <c r="C28" s="679"/>
      <c r="D28" s="679"/>
      <c r="E28" s="680"/>
      <c r="F28" s="126" t="s">
        <v>181</v>
      </c>
      <c r="G28" s="699" t="s">
        <v>191</v>
      </c>
      <c r="H28" s="699"/>
      <c r="I28" s="71" t="s">
        <v>192</v>
      </c>
      <c r="J28" s="71" t="s">
        <v>22</v>
      </c>
      <c r="K28" s="71" t="s">
        <v>185</v>
      </c>
      <c r="L28" s="71" t="s">
        <v>193</v>
      </c>
      <c r="M28" s="71" t="s">
        <v>190</v>
      </c>
      <c r="R28" s="58"/>
      <c r="S28" s="208"/>
      <c r="T28" s="58"/>
      <c r="U28" s="58"/>
      <c r="V28" s="58"/>
      <c r="W28" s="58"/>
      <c r="X28" s="191"/>
      <c r="Y28" s="58"/>
      <c r="Z28" s="191"/>
      <c r="AA28" s="58"/>
      <c r="AB28" s="192"/>
    </row>
    <row r="29" spans="2:28" ht="15">
      <c r="B29" s="151">
        <v>4</v>
      </c>
      <c r="C29" s="151"/>
      <c r="D29" s="151"/>
      <c r="E29" s="151"/>
      <c r="F29" s="152" t="s">
        <v>17</v>
      </c>
      <c r="G29" s="700"/>
      <c r="H29" s="700"/>
      <c r="I29" s="157"/>
      <c r="J29" s="156"/>
      <c r="K29" s="157"/>
      <c r="L29" s="156"/>
      <c r="M29" s="158"/>
      <c r="R29" s="58"/>
      <c r="S29" s="208"/>
      <c r="T29" s="58"/>
      <c r="U29" s="58"/>
      <c r="V29" s="58"/>
      <c r="W29" s="58"/>
      <c r="X29" s="191"/>
      <c r="Y29" s="58"/>
      <c r="Z29" s="191"/>
      <c r="AA29" s="58"/>
      <c r="AB29" s="192"/>
    </row>
    <row r="30" spans="2:28" ht="25.5">
      <c r="B30" s="151"/>
      <c r="C30" s="151" t="s">
        <v>100</v>
      </c>
      <c r="D30" s="151"/>
      <c r="E30" s="151"/>
      <c r="F30" s="159" t="s">
        <v>227</v>
      </c>
      <c r="G30" s="700"/>
      <c r="H30" s="700"/>
      <c r="I30" s="157"/>
      <c r="J30" s="156"/>
      <c r="K30" s="157"/>
      <c r="L30" s="156"/>
      <c r="M30" s="158"/>
      <c r="R30" s="58"/>
      <c r="S30" s="208"/>
      <c r="T30" s="58"/>
      <c r="U30" s="58"/>
      <c r="V30" s="58"/>
      <c r="W30" s="58"/>
      <c r="X30" s="191"/>
      <c r="Y30" s="58"/>
      <c r="Z30" s="191"/>
      <c r="AA30" s="58"/>
      <c r="AB30" s="192"/>
    </row>
    <row r="31" spans="2:28" ht="25.5">
      <c r="B31" s="151"/>
      <c r="C31" s="151"/>
      <c r="D31" s="151" t="s">
        <v>89</v>
      </c>
      <c r="E31" s="151"/>
      <c r="F31" s="170" t="str">
        <f>+F10</f>
        <v>Tratamiento y Eliminación de Aguas residuales domésticas</v>
      </c>
      <c r="G31" s="701"/>
      <c r="H31" s="701"/>
      <c r="I31" s="172"/>
      <c r="J31" s="173"/>
      <c r="K31" s="172"/>
      <c r="L31" s="171"/>
      <c r="M31" s="174"/>
      <c r="R31" s="58"/>
      <c r="S31" s="208"/>
      <c r="T31" s="58"/>
      <c r="U31" s="58"/>
      <c r="V31" s="58"/>
      <c r="W31" s="58"/>
      <c r="X31" s="191"/>
      <c r="Y31" s="58"/>
      <c r="Z31" s="191"/>
      <c r="AA31" s="58"/>
      <c r="AB31" s="192"/>
    </row>
    <row r="32" spans="2:28" ht="31.5" customHeight="1">
      <c r="B32" s="681"/>
      <c r="C32" s="681"/>
      <c r="D32" s="681"/>
      <c r="E32" s="681" t="s">
        <v>37</v>
      </c>
      <c r="F32" s="705" t="str">
        <f>+F11</f>
        <v>Emisiones de metano</v>
      </c>
      <c r="G32" s="697" t="s">
        <v>281</v>
      </c>
      <c r="H32" s="697"/>
      <c r="I32" s="180" t="s">
        <v>111</v>
      </c>
      <c r="J32" s="181"/>
      <c r="K32" s="182">
        <v>1</v>
      </c>
      <c r="L32" s="204" t="s">
        <v>284</v>
      </c>
      <c r="M32" s="183" t="s">
        <v>242</v>
      </c>
      <c r="R32" s="58"/>
      <c r="S32" s="208"/>
      <c r="T32" s="58"/>
      <c r="U32" s="58"/>
      <c r="V32" s="58"/>
      <c r="W32" s="58"/>
      <c r="X32" s="191"/>
      <c r="Y32" s="58"/>
      <c r="Z32" s="191"/>
      <c r="AA32" s="58"/>
      <c r="AB32" s="192"/>
    </row>
    <row r="33" spans="2:28" ht="15">
      <c r="B33" s="681"/>
      <c r="C33" s="681"/>
      <c r="D33" s="681"/>
      <c r="E33" s="681"/>
      <c r="F33" s="705"/>
      <c r="G33" s="697" t="s">
        <v>241</v>
      </c>
      <c r="H33" s="697"/>
      <c r="I33" s="182" t="s">
        <v>111</v>
      </c>
      <c r="J33" s="181"/>
      <c r="K33" s="182">
        <v>1</v>
      </c>
      <c r="L33" s="178" t="s">
        <v>285</v>
      </c>
      <c r="M33" s="184" t="s">
        <v>237</v>
      </c>
      <c r="R33" s="58"/>
      <c r="S33" s="208"/>
      <c r="T33" s="58"/>
      <c r="U33" s="58"/>
      <c r="V33" s="58"/>
      <c r="W33" s="58"/>
      <c r="X33" s="191"/>
      <c r="Y33" s="58"/>
      <c r="Z33" s="191"/>
      <c r="AA33" s="58"/>
      <c r="AB33" s="192"/>
    </row>
    <row r="34" spans="2:28" ht="25.5">
      <c r="B34" s="681"/>
      <c r="C34" s="681"/>
      <c r="D34" s="681"/>
      <c r="E34" s="681"/>
      <c r="F34" s="705"/>
      <c r="G34" s="697" t="s">
        <v>331</v>
      </c>
      <c r="H34" s="697"/>
      <c r="I34" s="182" t="s">
        <v>111</v>
      </c>
      <c r="J34" s="185"/>
      <c r="K34" s="182">
        <v>1</v>
      </c>
      <c r="L34" s="72" t="s">
        <v>286</v>
      </c>
      <c r="M34" s="184" t="s">
        <v>237</v>
      </c>
      <c r="R34" s="58"/>
      <c r="S34" s="208"/>
      <c r="T34" s="58"/>
      <c r="U34" s="58"/>
      <c r="V34" s="58"/>
      <c r="W34" s="58"/>
      <c r="X34" s="191"/>
      <c r="Y34" s="58"/>
      <c r="Z34" s="191"/>
      <c r="AA34" s="58"/>
      <c r="AB34" s="192"/>
    </row>
    <row r="35" spans="2:28" ht="15">
      <c r="B35" s="681"/>
      <c r="C35" s="681"/>
      <c r="D35" s="681"/>
      <c r="E35" s="681" t="s">
        <v>101</v>
      </c>
      <c r="F35" s="705" t="str">
        <f>+F22</f>
        <v>Emisiones de óxido nitroso</v>
      </c>
      <c r="G35" s="697" t="s">
        <v>198</v>
      </c>
      <c r="H35" s="697"/>
      <c r="I35" s="182" t="s">
        <v>111</v>
      </c>
      <c r="J35" s="185"/>
      <c r="K35" s="182">
        <v>1</v>
      </c>
      <c r="L35" s="72" t="s">
        <v>287</v>
      </c>
      <c r="M35" s="184" t="s">
        <v>240</v>
      </c>
      <c r="R35" s="58"/>
      <c r="S35" s="208"/>
      <c r="T35" s="58"/>
      <c r="U35" s="58"/>
      <c r="V35" s="58"/>
      <c r="W35" s="58"/>
      <c r="X35" s="191"/>
      <c r="Y35" s="58"/>
      <c r="Z35" s="191"/>
      <c r="AA35" s="58"/>
      <c r="AB35" s="192"/>
    </row>
    <row r="36" spans="2:28" ht="15">
      <c r="B36" s="681"/>
      <c r="C36" s="681"/>
      <c r="D36" s="681"/>
      <c r="E36" s="681"/>
      <c r="F36" s="705"/>
      <c r="G36" s="697" t="s">
        <v>333</v>
      </c>
      <c r="H36" s="697"/>
      <c r="I36" s="182" t="s">
        <v>111</v>
      </c>
      <c r="J36" s="185"/>
      <c r="K36" s="182">
        <v>1</v>
      </c>
      <c r="L36" s="72" t="s">
        <v>288</v>
      </c>
      <c r="M36" s="184" t="s">
        <v>240</v>
      </c>
      <c r="R36" s="58"/>
      <c r="S36" s="208"/>
      <c r="T36" s="58"/>
      <c r="U36" s="58"/>
      <c r="V36" s="58"/>
      <c r="W36" s="58"/>
      <c r="X36" s="191"/>
      <c r="Y36" s="58"/>
      <c r="Z36" s="191"/>
      <c r="AA36" s="58"/>
      <c r="AB36" s="192"/>
    </row>
    <row r="37" spans="2:28" ht="15">
      <c r="B37" s="681"/>
      <c r="C37" s="681"/>
      <c r="D37" s="681"/>
      <c r="E37" s="681"/>
      <c r="F37" s="705"/>
      <c r="G37" s="697" t="s">
        <v>334</v>
      </c>
      <c r="H37" s="697"/>
      <c r="I37" s="182" t="s">
        <v>111</v>
      </c>
      <c r="J37" s="185"/>
      <c r="K37" s="182">
        <v>1</v>
      </c>
      <c r="L37" s="72" t="s">
        <v>287</v>
      </c>
      <c r="M37" s="184" t="s">
        <v>240</v>
      </c>
      <c r="R37" s="58"/>
      <c r="S37" s="208"/>
      <c r="T37" s="58"/>
      <c r="U37" s="58"/>
      <c r="V37" s="58"/>
      <c r="W37" s="58"/>
      <c r="X37" s="191"/>
      <c r="Y37" s="58"/>
      <c r="Z37" s="191"/>
      <c r="AA37" s="58"/>
      <c r="AB37" s="192"/>
    </row>
    <row r="38" spans="2:28" ht="15">
      <c r="B38" s="681"/>
      <c r="C38" s="681"/>
      <c r="D38" s="681"/>
      <c r="E38" s="681"/>
      <c r="F38" s="705"/>
      <c r="G38" s="697" t="s">
        <v>335</v>
      </c>
      <c r="H38" s="697"/>
      <c r="I38" s="182" t="s">
        <v>111</v>
      </c>
      <c r="J38" s="185"/>
      <c r="K38" s="182">
        <v>1</v>
      </c>
      <c r="L38" s="72" t="s">
        <v>289</v>
      </c>
      <c r="M38" s="184" t="s">
        <v>240</v>
      </c>
      <c r="R38" s="58"/>
      <c r="S38" s="208"/>
      <c r="T38" s="58"/>
      <c r="U38" s="58"/>
      <c r="V38" s="58"/>
      <c r="W38" s="58"/>
      <c r="X38" s="191"/>
      <c r="Y38" s="58"/>
      <c r="Z38" s="191"/>
      <c r="AA38" s="58"/>
      <c r="AB38" s="192"/>
    </row>
    <row r="39" spans="2:13" ht="15">
      <c r="B39" s="681"/>
      <c r="C39" s="681"/>
      <c r="D39" s="681"/>
      <c r="E39" s="681"/>
      <c r="F39" s="705"/>
      <c r="G39" s="697" t="s">
        <v>336</v>
      </c>
      <c r="H39" s="697"/>
      <c r="I39" s="185" t="s">
        <v>111</v>
      </c>
      <c r="J39" s="182"/>
      <c r="K39" s="182">
        <v>1</v>
      </c>
      <c r="L39" s="72" t="s">
        <v>300</v>
      </c>
      <c r="M39" s="184" t="s">
        <v>240</v>
      </c>
    </row>
  </sheetData>
  <mergeCells count="44">
    <mergeCell ref="B32:B39"/>
    <mergeCell ref="G34:H34"/>
    <mergeCell ref="G35:H35"/>
    <mergeCell ref="G36:H36"/>
    <mergeCell ref="G38:H38"/>
    <mergeCell ref="G39:H39"/>
    <mergeCell ref="G37:H37"/>
    <mergeCell ref="F35:F39"/>
    <mergeCell ref="E35:E39"/>
    <mergeCell ref="D32:D39"/>
    <mergeCell ref="C32:C39"/>
    <mergeCell ref="F32:F34"/>
    <mergeCell ref="H14:H17"/>
    <mergeCell ref="M11:M13"/>
    <mergeCell ref="E22:E23"/>
    <mergeCell ref="M14:M17"/>
    <mergeCell ref="E32:E34"/>
    <mergeCell ref="G28:H28"/>
    <mergeCell ref="G29:H29"/>
    <mergeCell ref="G30:H30"/>
    <mergeCell ref="G31:H31"/>
    <mergeCell ref="G32:H32"/>
    <mergeCell ref="G33:H33"/>
    <mergeCell ref="B28:E28"/>
    <mergeCell ref="F22:F23"/>
    <mergeCell ref="G22:G23"/>
    <mergeCell ref="G11:G21"/>
    <mergeCell ref="F11:F21"/>
    <mergeCell ref="E11:E21"/>
    <mergeCell ref="O11:O12"/>
    <mergeCell ref="B2:AB2"/>
    <mergeCell ref="B7:E7"/>
    <mergeCell ref="C10:C23"/>
    <mergeCell ref="B10:B23"/>
    <mergeCell ref="U23:U24"/>
    <mergeCell ref="P22:P23"/>
    <mergeCell ref="P14:P17"/>
    <mergeCell ref="O14:O17"/>
    <mergeCell ref="M22:M23"/>
    <mergeCell ref="N22:N23"/>
    <mergeCell ref="O22:O23"/>
    <mergeCell ref="D10:D23"/>
    <mergeCell ref="N11:N21"/>
    <mergeCell ref="I14:I1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D7EE"/>
  </sheetPr>
  <dimension ref="A2:AT126"/>
  <sheetViews>
    <sheetView showGridLines="0" workbookViewId="0" topLeftCell="A49">
      <selection activeCell="G142" sqref="G142"/>
    </sheetView>
  </sheetViews>
  <sheetFormatPr defaultColWidth="11.421875" defaultRowHeight="15"/>
  <cols>
    <col min="1" max="1" width="4.421875" style="519" customWidth="1"/>
    <col min="2" max="2" width="16.00390625" style="519" customWidth="1"/>
    <col min="3" max="3" width="11.140625" style="519" customWidth="1"/>
    <col min="4" max="4" width="13.28125" style="519" customWidth="1"/>
    <col min="5" max="5" width="14.8515625" style="519" customWidth="1"/>
    <col min="6" max="6" width="15.00390625" style="519" customWidth="1"/>
    <col min="7" max="8" width="15.28125" style="519" customWidth="1"/>
    <col min="9" max="9" width="12.421875" style="519" customWidth="1"/>
    <col min="10" max="18" width="12.28125" style="519" customWidth="1"/>
    <col min="19" max="19" width="13.28125" style="519" customWidth="1"/>
    <col min="20" max="20" width="22.7109375" style="519" customWidth="1"/>
    <col min="21" max="21" width="21.57421875" style="519" customWidth="1"/>
    <col min="22" max="25" width="19.00390625" style="519" customWidth="1"/>
    <col min="26" max="27" width="18.421875" style="519" customWidth="1"/>
    <col min="28" max="16384" width="11.421875" style="519" customWidth="1"/>
  </cols>
  <sheetData>
    <row r="2" spans="2:26" ht="12.75">
      <c r="B2" s="726" t="s">
        <v>317</v>
      </c>
      <c r="C2" s="726"/>
      <c r="D2" s="726"/>
      <c r="E2" s="726"/>
      <c r="F2" s="726"/>
      <c r="G2" s="726"/>
      <c r="H2" s="726"/>
      <c r="I2" s="726"/>
      <c r="J2" s="726"/>
      <c r="K2" s="726"/>
      <c r="L2" s="726"/>
      <c r="M2" s="726"/>
      <c r="N2" s="726"/>
      <c r="O2" s="726"/>
      <c r="P2" s="726"/>
      <c r="Q2" s="726"/>
      <c r="R2" s="726"/>
      <c r="S2" s="726"/>
      <c r="T2" s="726"/>
      <c r="U2" s="726"/>
      <c r="V2" s="726"/>
      <c r="W2" s="726"/>
      <c r="X2" s="726"/>
      <c r="Y2" s="726"/>
      <c r="Z2" s="726"/>
    </row>
    <row r="3" ht="12.75" customHeight="1" thickBot="1"/>
    <row r="4" spans="2:26" ht="12.75" customHeight="1">
      <c r="B4" s="727" t="s">
        <v>1</v>
      </c>
      <c r="C4" s="728"/>
      <c r="D4" s="728"/>
      <c r="E4" s="728"/>
      <c r="F4" s="728"/>
      <c r="G4" s="728"/>
      <c r="H4" s="728"/>
      <c r="I4" s="728"/>
      <c r="J4" s="728"/>
      <c r="K4" s="728"/>
      <c r="L4" s="728"/>
      <c r="M4" s="728"/>
      <c r="N4" s="728"/>
      <c r="O4" s="728"/>
      <c r="P4" s="728"/>
      <c r="Q4" s="728"/>
      <c r="R4" s="728"/>
      <c r="S4" s="728"/>
      <c r="T4" s="728"/>
      <c r="U4" s="728"/>
      <c r="V4" s="728"/>
      <c r="W4" s="728"/>
      <c r="X4" s="728"/>
      <c r="Y4" s="728"/>
      <c r="Z4" s="729"/>
    </row>
    <row r="5" spans="2:26" ht="12.75" customHeight="1">
      <c r="B5" s="520" t="s">
        <v>0</v>
      </c>
      <c r="C5" s="730" t="s">
        <v>37</v>
      </c>
      <c r="D5" s="730"/>
      <c r="E5" s="730"/>
      <c r="F5" s="730"/>
      <c r="G5" s="730"/>
      <c r="H5" s="730"/>
      <c r="I5" s="730"/>
      <c r="J5" s="730"/>
      <c r="K5" s="730"/>
      <c r="L5" s="730"/>
      <c r="M5" s="730"/>
      <c r="N5" s="730"/>
      <c r="O5" s="730"/>
      <c r="P5" s="730"/>
      <c r="Q5" s="730"/>
      <c r="R5" s="730"/>
      <c r="S5" s="730"/>
      <c r="T5" s="730"/>
      <c r="U5" s="730"/>
      <c r="V5" s="730"/>
      <c r="W5" s="730"/>
      <c r="X5" s="730"/>
      <c r="Y5" s="730"/>
      <c r="Z5" s="731"/>
    </row>
    <row r="6" spans="2:26" ht="12.75" customHeight="1">
      <c r="B6" s="521" t="s">
        <v>22</v>
      </c>
      <c r="C6" s="723" t="s">
        <v>36</v>
      </c>
      <c r="D6" s="723"/>
      <c r="E6" s="723"/>
      <c r="F6" s="723"/>
      <c r="G6" s="723"/>
      <c r="H6" s="723"/>
      <c r="I6" s="723"/>
      <c r="J6" s="723"/>
      <c r="K6" s="723"/>
      <c r="L6" s="723"/>
      <c r="M6" s="723"/>
      <c r="N6" s="723"/>
      <c r="O6" s="723"/>
      <c r="P6" s="723"/>
      <c r="Q6" s="724"/>
      <c r="R6" s="724"/>
      <c r="S6" s="724"/>
      <c r="T6" s="724"/>
      <c r="U6" s="724"/>
      <c r="V6" s="724"/>
      <c r="W6" s="724"/>
      <c r="X6" s="724"/>
      <c r="Y6" s="724"/>
      <c r="Z6" s="725"/>
    </row>
    <row r="7" spans="2:26" ht="24.75" customHeight="1">
      <c r="B7" s="522" t="s">
        <v>25</v>
      </c>
      <c r="C7" s="735" t="s">
        <v>495</v>
      </c>
      <c r="D7" s="736"/>
      <c r="E7" s="736"/>
      <c r="F7" s="736"/>
      <c r="G7" s="736"/>
      <c r="H7" s="736"/>
      <c r="I7" s="736"/>
      <c r="J7" s="736"/>
      <c r="K7" s="736"/>
      <c r="L7" s="736"/>
      <c r="M7" s="736"/>
      <c r="N7" s="736"/>
      <c r="O7" s="736"/>
      <c r="P7" s="736"/>
      <c r="Q7" s="736"/>
      <c r="R7" s="736"/>
      <c r="S7" s="736"/>
      <c r="T7" s="736"/>
      <c r="U7" s="736"/>
      <c r="V7" s="736"/>
      <c r="W7" s="736"/>
      <c r="X7" s="736"/>
      <c r="Y7" s="736"/>
      <c r="Z7" s="737"/>
    </row>
    <row r="8" spans="2:26" ht="12.75" customHeight="1">
      <c r="B8" s="522" t="s">
        <v>27</v>
      </c>
      <c r="C8" s="718" t="s">
        <v>570</v>
      </c>
      <c r="D8" s="719"/>
      <c r="E8" s="719"/>
      <c r="F8" s="719"/>
      <c r="G8" s="719"/>
      <c r="H8" s="719"/>
      <c r="I8" s="719"/>
      <c r="J8" s="719"/>
      <c r="K8" s="719"/>
      <c r="L8" s="719"/>
      <c r="M8" s="719"/>
      <c r="N8" s="719"/>
      <c r="O8" s="719"/>
      <c r="P8" s="719"/>
      <c r="Q8" s="719"/>
      <c r="R8" s="719"/>
      <c r="S8" s="719"/>
      <c r="T8" s="719"/>
      <c r="U8" s="719"/>
      <c r="V8" s="719"/>
      <c r="W8" s="719"/>
      <c r="X8" s="719"/>
      <c r="Y8" s="719"/>
      <c r="Z8" s="720"/>
    </row>
    <row r="9" spans="2:26" ht="18" customHeight="1" thickBot="1">
      <c r="B9" s="523" t="s">
        <v>26</v>
      </c>
      <c r="C9" s="740" t="s">
        <v>339</v>
      </c>
      <c r="D9" s="741"/>
      <c r="E9" s="741"/>
      <c r="F9" s="741"/>
      <c r="G9" s="741"/>
      <c r="H9" s="741"/>
      <c r="I9" s="741"/>
      <c r="J9" s="741"/>
      <c r="K9" s="741"/>
      <c r="L9" s="741"/>
      <c r="M9" s="741"/>
      <c r="N9" s="741"/>
      <c r="O9" s="741"/>
      <c r="P9" s="741"/>
      <c r="Q9" s="741"/>
      <c r="R9" s="741"/>
      <c r="S9" s="741"/>
      <c r="T9" s="741"/>
      <c r="U9" s="741"/>
      <c r="V9" s="741"/>
      <c r="W9" s="741"/>
      <c r="X9" s="741"/>
      <c r="Y9" s="741"/>
      <c r="Z9" s="742"/>
    </row>
    <row r="10" spans="23:25" ht="12.75" customHeight="1">
      <c r="W10" s="524"/>
      <c r="Y10" s="524"/>
    </row>
    <row r="11" spans="3:25" ht="12.75" customHeight="1">
      <c r="C11" s="708" t="s">
        <v>38</v>
      </c>
      <c r="D11" s="708" t="s">
        <v>103</v>
      </c>
      <c r="E11" s="714" t="s">
        <v>41</v>
      </c>
      <c r="F11" s="715"/>
      <c r="H11" s="713"/>
      <c r="I11" s="713"/>
      <c r="W11" s="524"/>
      <c r="X11" s="525"/>
      <c r="Y11" s="524"/>
    </row>
    <row r="12" spans="3:25" ht="15">
      <c r="C12" s="708"/>
      <c r="D12" s="708"/>
      <c r="E12" s="716"/>
      <c r="F12" s="717"/>
      <c r="H12" s="713"/>
      <c r="I12" s="713"/>
      <c r="W12" s="524"/>
      <c r="X12" s="524"/>
      <c r="Y12" s="524"/>
    </row>
    <row r="13" spans="3:25" ht="19.15" customHeight="1">
      <c r="C13" s="708"/>
      <c r="D13" s="708"/>
      <c r="E13" s="491" t="s">
        <v>39</v>
      </c>
      <c r="F13" s="491" t="s">
        <v>40</v>
      </c>
      <c r="H13" s="526"/>
      <c r="I13" s="527"/>
      <c r="W13" s="525"/>
      <c r="Y13" s="524"/>
    </row>
    <row r="14" spans="3:25" ht="12.75" customHeight="1">
      <c r="C14" s="57">
        <v>1994</v>
      </c>
      <c r="D14" s="528">
        <v>23501974</v>
      </c>
      <c r="E14" s="529">
        <f aca="true" t="shared" si="0" ref="E14:E19">D14*($E$20/$D$20)</f>
        <v>15997875.692645144</v>
      </c>
      <c r="F14" s="529">
        <f aca="true" t="shared" si="1" ref="F14:F19">D14*($F$20/$D$20)</f>
        <v>7504098.307354858</v>
      </c>
      <c r="H14" s="530"/>
      <c r="I14" s="527"/>
      <c r="W14" s="525"/>
      <c r="Y14" s="524"/>
    </row>
    <row r="15" spans="3:25" ht="12.75" customHeight="1">
      <c r="C15" s="57">
        <v>1995</v>
      </c>
      <c r="D15" s="528">
        <v>23926300</v>
      </c>
      <c r="E15" s="529">
        <f t="shared" si="0"/>
        <v>16286715.881182384</v>
      </c>
      <c r="F15" s="529">
        <f t="shared" si="1"/>
        <v>7639584.118817617</v>
      </c>
      <c r="G15" s="637"/>
      <c r="H15" s="526"/>
      <c r="I15" s="527"/>
      <c r="W15" s="525"/>
      <c r="Y15" s="524"/>
    </row>
    <row r="16" spans="3:25" ht="12.75" customHeight="1">
      <c r="C16" s="57">
        <v>1996</v>
      </c>
      <c r="D16" s="528">
        <v>24348132</v>
      </c>
      <c r="E16" s="529">
        <f t="shared" si="0"/>
        <v>16573858.39521886</v>
      </c>
      <c r="F16" s="529">
        <f t="shared" si="1"/>
        <v>7774273.6047811415</v>
      </c>
      <c r="G16" s="637"/>
      <c r="H16" s="526"/>
      <c r="I16" s="527"/>
      <c r="W16" s="525"/>
      <c r="Y16" s="524"/>
    </row>
    <row r="17" spans="3:25" ht="12.75" customHeight="1">
      <c r="C17" s="57">
        <v>1997</v>
      </c>
      <c r="D17" s="528">
        <v>24767794</v>
      </c>
      <c r="E17" s="529">
        <f t="shared" si="0"/>
        <v>16859523.782684904</v>
      </c>
      <c r="F17" s="529">
        <f t="shared" si="1"/>
        <v>7908270.217315099</v>
      </c>
      <c r="G17" s="637"/>
      <c r="H17" s="526"/>
      <c r="I17" s="527"/>
      <c r="W17" s="525"/>
      <c r="Y17" s="524"/>
    </row>
    <row r="18" spans="3:25" ht="12.75" customHeight="1">
      <c r="C18" s="57">
        <v>1998</v>
      </c>
      <c r="D18" s="528">
        <v>25182269</v>
      </c>
      <c r="E18" s="529">
        <f t="shared" si="0"/>
        <v>17141658.361155167</v>
      </c>
      <c r="F18" s="529">
        <f t="shared" si="1"/>
        <v>8040610.638844836</v>
      </c>
      <c r="G18" s="637"/>
      <c r="H18" s="526"/>
      <c r="I18" s="527"/>
      <c r="W18" s="525"/>
      <c r="Y18" s="524"/>
    </row>
    <row r="19" spans="3:25" ht="12.75" customHeight="1">
      <c r="C19" s="57">
        <v>1999</v>
      </c>
      <c r="D19" s="528">
        <v>25588546</v>
      </c>
      <c r="E19" s="529">
        <f t="shared" si="0"/>
        <v>17418212.53242524</v>
      </c>
      <c r="F19" s="529">
        <f t="shared" si="1"/>
        <v>8170333.467574763</v>
      </c>
      <c r="G19" s="637"/>
      <c r="H19" s="526"/>
      <c r="I19" s="527"/>
      <c r="W19" s="525"/>
      <c r="Y19" s="524"/>
    </row>
    <row r="20" spans="1:25" ht="12.75" customHeight="1">
      <c r="A20" s="531"/>
      <c r="B20" s="531"/>
      <c r="C20" s="57">
        <v>2000</v>
      </c>
      <c r="D20" s="532">
        <v>25983588</v>
      </c>
      <c r="E20" s="533">
        <v>17687119</v>
      </c>
      <c r="F20" s="534">
        <v>8296469</v>
      </c>
      <c r="G20" s="637"/>
      <c r="H20" s="535"/>
      <c r="I20" s="536"/>
      <c r="J20" s="537"/>
      <c r="W20" s="525"/>
      <c r="X20" s="524"/>
      <c r="Y20" s="524"/>
    </row>
    <row r="21" spans="1:25" ht="12.75" customHeight="1">
      <c r="A21" s="531"/>
      <c r="B21" s="531"/>
      <c r="C21" s="57">
        <v>2001</v>
      </c>
      <c r="D21" s="532">
        <v>26366533</v>
      </c>
      <c r="E21" s="533">
        <v>18112915</v>
      </c>
      <c r="F21" s="534">
        <v>8253618</v>
      </c>
      <c r="G21" s="637"/>
      <c r="H21" s="535"/>
      <c r="I21" s="536"/>
      <c r="W21" s="524"/>
      <c r="X21" s="524"/>
      <c r="Y21" s="524"/>
    </row>
    <row r="22" spans="1:25" ht="12.75" customHeight="1">
      <c r="A22" s="531"/>
      <c r="B22" s="531"/>
      <c r="C22" s="57">
        <v>2002</v>
      </c>
      <c r="D22" s="532">
        <v>26739379</v>
      </c>
      <c r="E22" s="533">
        <v>18534702</v>
      </c>
      <c r="F22" s="534">
        <v>8204677</v>
      </c>
      <c r="G22" s="637"/>
      <c r="H22" s="535"/>
      <c r="I22" s="536"/>
      <c r="W22" s="524"/>
      <c r="X22" s="524"/>
      <c r="Y22" s="524"/>
    </row>
    <row r="23" spans="1:25" ht="12.75" customHeight="1">
      <c r="A23" s="531"/>
      <c r="B23" s="531"/>
      <c r="C23" s="57">
        <v>2003</v>
      </c>
      <c r="D23" s="532">
        <v>27103457</v>
      </c>
      <c r="E23" s="533">
        <v>18953109</v>
      </c>
      <c r="F23" s="534">
        <v>8150348</v>
      </c>
      <c r="G23" s="637"/>
      <c r="H23" s="535"/>
      <c r="I23" s="536"/>
      <c r="W23" s="524"/>
      <c r="X23" s="524"/>
      <c r="Y23" s="524"/>
    </row>
    <row r="24" spans="1:25" ht="12.75" customHeight="1">
      <c r="A24" s="531"/>
      <c r="B24" s="531"/>
      <c r="C24" s="57">
        <v>2004</v>
      </c>
      <c r="D24" s="532">
        <v>27460073</v>
      </c>
      <c r="E24" s="533">
        <v>19368782</v>
      </c>
      <c r="F24" s="534">
        <v>8091291</v>
      </c>
      <c r="G24" s="637"/>
      <c r="H24" s="535"/>
      <c r="I24" s="536"/>
      <c r="W24" s="524"/>
      <c r="X24" s="524"/>
      <c r="Y24" s="524"/>
    </row>
    <row r="25" spans="1:25" ht="12.75" customHeight="1">
      <c r="A25" s="531"/>
      <c r="B25" s="531"/>
      <c r="C25" s="57">
        <v>2005</v>
      </c>
      <c r="D25" s="532">
        <v>27810540</v>
      </c>
      <c r="E25" s="533">
        <v>19782408</v>
      </c>
      <c r="F25" s="534">
        <v>8028132</v>
      </c>
      <c r="G25" s="637"/>
      <c r="H25" s="535"/>
      <c r="I25" s="536"/>
      <c r="W25" s="524"/>
      <c r="X25" s="524"/>
      <c r="Y25" s="524"/>
    </row>
    <row r="26" spans="1:9" ht="12.75" customHeight="1">
      <c r="A26" s="531"/>
      <c r="B26" s="531"/>
      <c r="C26" s="57">
        <v>2006</v>
      </c>
      <c r="D26" s="532">
        <v>28151443</v>
      </c>
      <c r="E26" s="533">
        <v>20191318</v>
      </c>
      <c r="F26" s="534">
        <v>7960125</v>
      </c>
      <c r="G26" s="637"/>
      <c r="H26" s="535"/>
      <c r="I26" s="536"/>
    </row>
    <row r="27" spans="1:9" ht="12.75" customHeight="1">
      <c r="A27" s="531"/>
      <c r="B27" s="531"/>
      <c r="C27" s="57">
        <v>2007</v>
      </c>
      <c r="D27" s="532">
        <v>28481901</v>
      </c>
      <c r="E27" s="533">
        <v>20594600</v>
      </c>
      <c r="F27" s="534">
        <v>7887301</v>
      </c>
      <c r="G27" s="637"/>
      <c r="H27" s="535"/>
      <c r="I27" s="536"/>
    </row>
    <row r="28" spans="1:23" ht="12.75" customHeight="1">
      <c r="A28" s="531"/>
      <c r="B28" s="531"/>
      <c r="C28" s="57">
        <v>2008</v>
      </c>
      <c r="D28" s="532">
        <v>28807034</v>
      </c>
      <c r="E28" s="533">
        <v>20995699</v>
      </c>
      <c r="F28" s="534">
        <v>7811335</v>
      </c>
      <c r="G28" s="637"/>
      <c r="H28" s="535"/>
      <c r="I28" s="536"/>
      <c r="W28" s="524"/>
    </row>
    <row r="29" spans="1:9" ht="12.75" customHeight="1">
      <c r="A29" s="531"/>
      <c r="B29" s="531"/>
      <c r="C29" s="57">
        <v>2009</v>
      </c>
      <c r="D29" s="532">
        <v>29132013</v>
      </c>
      <c r="E29" s="533">
        <v>21398222</v>
      </c>
      <c r="F29" s="534">
        <v>7733791</v>
      </c>
      <c r="G29" s="637"/>
      <c r="H29" s="535"/>
      <c r="I29" s="536"/>
    </row>
    <row r="30" spans="1:23" ht="12.75" customHeight="1">
      <c r="A30" s="531"/>
      <c r="B30" s="531"/>
      <c r="C30" s="57">
        <v>2010</v>
      </c>
      <c r="D30" s="532">
        <v>29461933</v>
      </c>
      <c r="E30" s="533">
        <v>21805837</v>
      </c>
      <c r="F30" s="534">
        <v>7656096</v>
      </c>
      <c r="G30" s="637"/>
      <c r="H30" s="535"/>
      <c r="I30" s="536"/>
      <c r="W30" s="538"/>
    </row>
    <row r="31" spans="1:32" ht="12.75" customHeight="1">
      <c r="A31" s="531"/>
      <c r="B31" s="531"/>
      <c r="C31" s="57">
        <v>2011</v>
      </c>
      <c r="D31" s="532">
        <v>29797694</v>
      </c>
      <c r="E31" s="533">
        <v>22219201</v>
      </c>
      <c r="F31" s="534">
        <v>7578493</v>
      </c>
      <c r="G31" s="637"/>
      <c r="H31" s="535"/>
      <c r="I31" s="536"/>
      <c r="W31" s="738"/>
      <c r="X31" s="739"/>
      <c r="Y31" s="739"/>
      <c r="Z31" s="739"/>
      <c r="AA31" s="739"/>
      <c r="AB31" s="739"/>
      <c r="AC31" s="739"/>
      <c r="AD31" s="739"/>
      <c r="AE31" s="739"/>
      <c r="AF31" s="739"/>
    </row>
    <row r="32" spans="1:32" ht="12.75" customHeight="1">
      <c r="A32" s="531"/>
      <c r="B32" s="531"/>
      <c r="C32" s="57">
        <v>2012</v>
      </c>
      <c r="D32" s="532">
        <v>30135875</v>
      </c>
      <c r="E32" s="533">
        <v>22635742</v>
      </c>
      <c r="F32" s="534">
        <v>7500133</v>
      </c>
      <c r="G32" s="637"/>
      <c r="H32" s="536"/>
      <c r="I32" s="536"/>
      <c r="J32" s="536"/>
      <c r="W32" s="539"/>
      <c r="X32" s="540"/>
      <c r="Y32" s="540"/>
      <c r="Z32" s="540"/>
      <c r="AA32" s="540"/>
      <c r="AB32" s="540"/>
      <c r="AC32" s="540"/>
      <c r="AD32" s="540"/>
      <c r="AE32" s="540"/>
      <c r="AF32" s="540"/>
    </row>
    <row r="33" spans="1:29" ht="12.75" customHeight="1">
      <c r="A33" s="531"/>
      <c r="B33" s="531"/>
      <c r="C33" s="57">
        <v>2013</v>
      </c>
      <c r="D33" s="532">
        <v>30475144</v>
      </c>
      <c r="E33" s="533">
        <v>23054394</v>
      </c>
      <c r="F33" s="534">
        <v>7420750</v>
      </c>
      <c r="G33" s="637"/>
      <c r="H33" s="536"/>
      <c r="I33" s="536"/>
      <c r="J33" s="536"/>
      <c r="W33" s="541"/>
      <c r="X33" s="541"/>
      <c r="Y33" s="541"/>
      <c r="Z33" s="541"/>
      <c r="AA33" s="541"/>
      <c r="AB33" s="541"/>
      <c r="AC33" s="541"/>
    </row>
    <row r="34" spans="1:29" ht="12.75" customHeight="1">
      <c r="A34" s="531"/>
      <c r="B34" s="531"/>
      <c r="C34" s="57">
        <v>2014</v>
      </c>
      <c r="D34" s="532">
        <v>30814175</v>
      </c>
      <c r="E34" s="533">
        <v>23474069</v>
      </c>
      <c r="F34" s="534">
        <v>7340106</v>
      </c>
      <c r="G34" s="637"/>
      <c r="H34" s="536"/>
      <c r="I34" s="536"/>
      <c r="J34" s="536"/>
      <c r="W34" s="542"/>
      <c r="X34" s="543"/>
      <c r="Y34" s="543"/>
      <c r="Z34" s="543"/>
      <c r="AA34" s="543"/>
      <c r="AB34" s="543"/>
      <c r="AC34" s="543"/>
    </row>
    <row r="35" spans="1:32" ht="12.75" customHeight="1">
      <c r="A35" s="531"/>
      <c r="B35" s="531"/>
      <c r="C35" s="57">
        <v>2015</v>
      </c>
      <c r="D35" s="532">
        <v>31151643</v>
      </c>
      <c r="E35" s="533">
        <v>23893654</v>
      </c>
      <c r="F35" s="534">
        <v>7257989</v>
      </c>
      <c r="G35" s="637"/>
      <c r="H35" s="536"/>
      <c r="I35" s="536"/>
      <c r="J35" s="536"/>
      <c r="W35" s="544"/>
      <c r="X35" s="540"/>
      <c r="Y35" s="540"/>
      <c r="Z35" s="540"/>
      <c r="AA35" s="540"/>
      <c r="AB35" s="540"/>
      <c r="AC35" s="540"/>
      <c r="AD35" s="540"/>
      <c r="AE35" s="540"/>
      <c r="AF35" s="540"/>
    </row>
    <row r="36" spans="1:41" ht="12.75" customHeight="1">
      <c r="A36" s="531"/>
      <c r="B36" s="531"/>
      <c r="C36" s="57">
        <v>2016</v>
      </c>
      <c r="D36" s="532">
        <v>31488625</v>
      </c>
      <c r="E36" s="545">
        <f>D36*$E$35/$D$35</f>
        <v>24152122.91325212</v>
      </c>
      <c r="F36" s="545">
        <f>D36*$F$35/$D$35</f>
        <v>7336502.08674788</v>
      </c>
      <c r="G36" s="637"/>
      <c r="H36" s="536"/>
      <c r="I36" s="536"/>
      <c r="J36" s="536"/>
      <c r="W36" s="540"/>
      <c r="X36" s="540"/>
      <c r="Y36" s="540"/>
      <c r="Z36" s="546"/>
      <c r="AA36" s="546"/>
      <c r="AB36" s="546"/>
      <c r="AC36" s="546"/>
      <c r="AD36" s="546"/>
      <c r="AE36" s="546"/>
      <c r="AF36" s="546"/>
      <c r="AG36" s="546"/>
      <c r="AH36" s="546"/>
      <c r="AI36" s="546"/>
      <c r="AJ36" s="546"/>
      <c r="AK36" s="546"/>
      <c r="AL36" s="546"/>
      <c r="AM36" s="546"/>
      <c r="AN36" s="546"/>
      <c r="AO36" s="546"/>
    </row>
    <row r="37" spans="1:41" ht="12.75" customHeight="1">
      <c r="A37" s="531"/>
      <c r="B37" s="531"/>
      <c r="C37" s="57">
        <v>2017</v>
      </c>
      <c r="D37" s="532">
        <v>31826018</v>
      </c>
      <c r="E37" s="545">
        <f>D37*$E$35/$D$35</f>
        <v>24410907.068040423</v>
      </c>
      <c r="F37" s="545">
        <f>D37*$F$35/$D$35</f>
        <v>7415110.931959576</v>
      </c>
      <c r="G37" s="637"/>
      <c r="H37" s="536"/>
      <c r="I37" s="536"/>
      <c r="J37" s="536"/>
      <c r="W37" s="540"/>
      <c r="X37" s="540"/>
      <c r="Y37" s="540"/>
      <c r="Z37" s="546"/>
      <c r="AA37" s="546"/>
      <c r="AB37" s="546"/>
      <c r="AC37" s="546"/>
      <c r="AD37" s="546"/>
      <c r="AE37" s="546"/>
      <c r="AF37" s="546"/>
      <c r="AG37" s="546"/>
      <c r="AH37" s="546"/>
      <c r="AI37" s="546"/>
      <c r="AJ37" s="546"/>
      <c r="AK37" s="546"/>
      <c r="AL37" s="546"/>
      <c r="AM37" s="546"/>
      <c r="AN37" s="546"/>
      <c r="AO37" s="546"/>
    </row>
    <row r="38" spans="1:41" ht="12.75" customHeight="1">
      <c r="A38" s="531"/>
      <c r="B38" s="531"/>
      <c r="C38" s="57">
        <v>2018</v>
      </c>
      <c r="D38" s="532">
        <v>32162184</v>
      </c>
      <c r="E38" s="545">
        <f>D38*$E$35/$D$35</f>
        <v>24668750.100286394</v>
      </c>
      <c r="F38" s="545">
        <f>D38*$F$35/$D$35</f>
        <v>7493433.899713604</v>
      </c>
      <c r="G38" s="637"/>
      <c r="H38" s="536"/>
      <c r="I38" s="536"/>
      <c r="J38" s="536"/>
      <c r="W38" s="540"/>
      <c r="X38" s="540"/>
      <c r="Y38" s="540"/>
      <c r="Z38" s="546"/>
      <c r="AA38" s="546"/>
      <c r="AB38" s="546"/>
      <c r="AC38" s="546"/>
      <c r="AD38" s="546"/>
      <c r="AE38" s="546"/>
      <c r="AF38" s="546"/>
      <c r="AG38" s="546"/>
      <c r="AH38" s="546"/>
      <c r="AI38" s="546"/>
      <c r="AJ38" s="546"/>
      <c r="AK38" s="546"/>
      <c r="AL38" s="546"/>
      <c r="AM38" s="546"/>
      <c r="AN38" s="546"/>
      <c r="AO38" s="546"/>
    </row>
    <row r="39" spans="1:41" ht="12.75" customHeight="1">
      <c r="A39" s="531"/>
      <c r="B39" s="531"/>
      <c r="C39" s="57">
        <v>2019</v>
      </c>
      <c r="D39" s="532">
        <v>32495510</v>
      </c>
      <c r="E39" s="545">
        <f>D39*$E$35/$D$35</f>
        <v>24924414.82118744</v>
      </c>
      <c r="F39" s="545">
        <f>D39*$F$35/$D$35</f>
        <v>7571095.178812559</v>
      </c>
      <c r="G39" s="637"/>
      <c r="H39" s="536"/>
      <c r="I39" s="536"/>
      <c r="J39" s="536"/>
      <c r="W39" s="540"/>
      <c r="X39" s="540"/>
      <c r="Y39" s="540"/>
      <c r="Z39" s="546"/>
      <c r="AA39" s="546"/>
      <c r="AB39" s="546"/>
      <c r="AC39" s="546"/>
      <c r="AD39" s="546"/>
      <c r="AE39" s="546"/>
      <c r="AF39" s="546"/>
      <c r="AG39" s="546"/>
      <c r="AH39" s="546"/>
      <c r="AI39" s="546"/>
      <c r="AJ39" s="546"/>
      <c r="AK39" s="546"/>
      <c r="AL39" s="546"/>
      <c r="AM39" s="546"/>
      <c r="AN39" s="546"/>
      <c r="AO39" s="546"/>
    </row>
    <row r="40" spans="1:41" ht="12.75" customHeight="1">
      <c r="A40" s="531"/>
      <c r="B40" s="531"/>
      <c r="C40" s="57">
        <v>2020</v>
      </c>
      <c r="D40" s="532">
        <v>32824358</v>
      </c>
      <c r="E40" s="545">
        <f>D40*$E$35/$D$35</f>
        <v>25176644.866665043</v>
      </c>
      <c r="F40" s="545">
        <f>D40*$F$35/$D$35</f>
        <v>7647713.133334958</v>
      </c>
      <c r="G40" s="637"/>
      <c r="H40" s="536"/>
      <c r="I40" s="536"/>
      <c r="J40" s="536"/>
      <c r="W40" s="540"/>
      <c r="X40" s="540"/>
      <c r="Y40" s="540"/>
      <c r="Z40" s="546"/>
      <c r="AA40" s="546"/>
      <c r="AB40" s="546"/>
      <c r="AC40" s="546"/>
      <c r="AD40" s="546"/>
      <c r="AE40" s="546"/>
      <c r="AF40" s="546"/>
      <c r="AG40" s="546"/>
      <c r="AH40" s="546"/>
      <c r="AI40" s="546"/>
      <c r="AJ40" s="546"/>
      <c r="AK40" s="546"/>
      <c r="AL40" s="546"/>
      <c r="AM40" s="546"/>
      <c r="AN40" s="546"/>
      <c r="AO40" s="546"/>
    </row>
    <row r="41" spans="1:41" ht="12.75" customHeight="1">
      <c r="A41" s="531"/>
      <c r="B41" s="531"/>
      <c r="C41" s="547"/>
      <c r="D41" s="547"/>
      <c r="E41" s="548"/>
      <c r="F41" s="548"/>
      <c r="G41" s="536"/>
      <c r="H41" s="536"/>
      <c r="I41" s="536"/>
      <c r="J41" s="536"/>
      <c r="W41" s="540"/>
      <c r="X41" s="540"/>
      <c r="Y41" s="540"/>
      <c r="Z41" s="546"/>
      <c r="AA41" s="546"/>
      <c r="AB41" s="546"/>
      <c r="AC41" s="546"/>
      <c r="AD41" s="546"/>
      <c r="AE41" s="546"/>
      <c r="AF41" s="546"/>
      <c r="AG41" s="546"/>
      <c r="AH41" s="546"/>
      <c r="AI41" s="546"/>
      <c r="AJ41" s="546"/>
      <c r="AK41" s="546"/>
      <c r="AL41" s="546"/>
      <c r="AM41" s="546"/>
      <c r="AN41" s="546"/>
      <c r="AO41" s="546"/>
    </row>
    <row r="42" spans="26:46" ht="12.75" customHeight="1" thickBot="1">
      <c r="Z42" s="549"/>
      <c r="AA42" s="549"/>
      <c r="AB42" s="549"/>
      <c r="AC42" s="549"/>
      <c r="AD42" s="549"/>
      <c r="AE42" s="549"/>
      <c r="AF42" s="549"/>
      <c r="AG42" s="549"/>
      <c r="AH42" s="549"/>
      <c r="AI42" s="549"/>
      <c r="AJ42" s="549"/>
      <c r="AK42" s="549"/>
      <c r="AL42" s="549"/>
      <c r="AM42" s="549"/>
      <c r="AN42" s="549"/>
      <c r="AO42" s="549"/>
      <c r="AP42" s="549"/>
      <c r="AQ42" s="549"/>
      <c r="AR42" s="549"/>
      <c r="AS42" s="549"/>
      <c r="AT42" s="549"/>
    </row>
    <row r="43" spans="2:26" ht="15">
      <c r="B43" s="727" t="s">
        <v>1</v>
      </c>
      <c r="C43" s="728"/>
      <c r="D43" s="728"/>
      <c r="E43" s="728"/>
      <c r="F43" s="728"/>
      <c r="G43" s="728"/>
      <c r="H43" s="728"/>
      <c r="I43" s="728"/>
      <c r="J43" s="728"/>
      <c r="K43" s="728"/>
      <c r="L43" s="728"/>
      <c r="M43" s="728"/>
      <c r="N43" s="728"/>
      <c r="O43" s="728"/>
      <c r="P43" s="728"/>
      <c r="Q43" s="728"/>
      <c r="R43" s="728"/>
      <c r="S43" s="728"/>
      <c r="T43" s="728"/>
      <c r="U43" s="728"/>
      <c r="V43" s="728"/>
      <c r="W43" s="728"/>
      <c r="X43" s="728"/>
      <c r="Y43" s="728"/>
      <c r="Z43" s="729"/>
    </row>
    <row r="44" spans="2:26" ht="15">
      <c r="B44" s="520" t="s">
        <v>0</v>
      </c>
      <c r="C44" s="730" t="s">
        <v>37</v>
      </c>
      <c r="D44" s="730"/>
      <c r="E44" s="730"/>
      <c r="F44" s="730"/>
      <c r="G44" s="730"/>
      <c r="H44" s="730"/>
      <c r="I44" s="730"/>
      <c r="J44" s="730"/>
      <c r="K44" s="730"/>
      <c r="L44" s="730"/>
      <c r="M44" s="730"/>
      <c r="N44" s="730"/>
      <c r="O44" s="730"/>
      <c r="P44" s="730"/>
      <c r="Q44" s="730"/>
      <c r="R44" s="730"/>
      <c r="S44" s="730"/>
      <c r="T44" s="730"/>
      <c r="U44" s="730"/>
      <c r="V44" s="730"/>
      <c r="W44" s="730"/>
      <c r="X44" s="730"/>
      <c r="Y44" s="730"/>
      <c r="Z44" s="731"/>
    </row>
    <row r="45" spans="2:26" ht="15">
      <c r="B45" s="521" t="s">
        <v>22</v>
      </c>
      <c r="C45" s="723" t="s">
        <v>498</v>
      </c>
      <c r="D45" s="723"/>
      <c r="E45" s="723"/>
      <c r="F45" s="723"/>
      <c r="G45" s="723"/>
      <c r="H45" s="723"/>
      <c r="I45" s="723"/>
      <c r="J45" s="723"/>
      <c r="K45" s="723"/>
      <c r="L45" s="723"/>
      <c r="M45" s="723"/>
      <c r="N45" s="723"/>
      <c r="O45" s="723"/>
      <c r="P45" s="723"/>
      <c r="Q45" s="724"/>
      <c r="R45" s="724"/>
      <c r="S45" s="724"/>
      <c r="T45" s="724"/>
      <c r="U45" s="724"/>
      <c r="V45" s="724"/>
      <c r="W45" s="724"/>
      <c r="X45" s="724"/>
      <c r="Y45" s="724"/>
      <c r="Z45" s="725"/>
    </row>
    <row r="46" spans="2:26" ht="29.45" customHeight="1" thickBot="1">
      <c r="B46" s="523" t="s">
        <v>25</v>
      </c>
      <c r="C46" s="732" t="s">
        <v>497</v>
      </c>
      <c r="D46" s="733"/>
      <c r="E46" s="733"/>
      <c r="F46" s="733"/>
      <c r="G46" s="733"/>
      <c r="H46" s="733"/>
      <c r="I46" s="733"/>
      <c r="J46" s="733"/>
      <c r="K46" s="733"/>
      <c r="L46" s="733"/>
      <c r="M46" s="733"/>
      <c r="N46" s="733"/>
      <c r="O46" s="733"/>
      <c r="P46" s="733"/>
      <c r="Q46" s="733"/>
      <c r="R46" s="733"/>
      <c r="S46" s="733"/>
      <c r="T46" s="733"/>
      <c r="U46" s="733"/>
      <c r="V46" s="733"/>
      <c r="W46" s="733"/>
      <c r="X46" s="733"/>
      <c r="Y46" s="733"/>
      <c r="Z46" s="734"/>
    </row>
    <row r="47" spans="2:26" ht="26.45" customHeight="1" thickBot="1">
      <c r="B47" s="551" t="s">
        <v>27</v>
      </c>
      <c r="C47" s="723" t="s">
        <v>496</v>
      </c>
      <c r="D47" s="723"/>
      <c r="E47" s="723"/>
      <c r="F47" s="723"/>
      <c r="G47" s="723"/>
      <c r="H47" s="723"/>
      <c r="I47" s="723"/>
      <c r="J47" s="723"/>
      <c r="K47" s="723"/>
      <c r="L47" s="723"/>
      <c r="M47" s="723"/>
      <c r="N47" s="723"/>
      <c r="O47" s="723"/>
      <c r="P47" s="723"/>
      <c r="Q47" s="724"/>
      <c r="R47" s="724"/>
      <c r="S47" s="724"/>
      <c r="T47" s="724"/>
      <c r="U47" s="724"/>
      <c r="V47" s="724"/>
      <c r="W47" s="724"/>
      <c r="X47" s="724"/>
      <c r="Y47" s="724"/>
      <c r="Z47" s="725"/>
    </row>
    <row r="48" spans="2:29" ht="13.15" customHeight="1">
      <c r="B48" s="721" t="s">
        <v>26</v>
      </c>
      <c r="C48" s="709" t="s">
        <v>473</v>
      </c>
      <c r="D48" s="709"/>
      <c r="E48" s="709"/>
      <c r="F48" s="709"/>
      <c r="G48" s="709"/>
      <c r="H48" s="709"/>
      <c r="I48" s="709"/>
      <c r="J48" s="709"/>
      <c r="K48" s="709"/>
      <c r="L48" s="709"/>
      <c r="M48" s="709"/>
      <c r="N48" s="709"/>
      <c r="O48" s="709"/>
      <c r="P48" s="709"/>
      <c r="Q48" s="709"/>
      <c r="R48" s="709"/>
      <c r="S48" s="709"/>
      <c r="T48" s="709"/>
      <c r="U48" s="709"/>
      <c r="V48" s="709"/>
      <c r="W48" s="709"/>
      <c r="X48" s="709"/>
      <c r="Y48" s="709"/>
      <c r="Z48" s="710"/>
      <c r="AC48" s="540" t="s">
        <v>15</v>
      </c>
    </row>
    <row r="49" spans="2:26" ht="12.6" customHeight="1" thickBot="1">
      <c r="B49" s="722"/>
      <c r="C49" s="711"/>
      <c r="D49" s="711"/>
      <c r="E49" s="711"/>
      <c r="F49" s="711"/>
      <c r="G49" s="711"/>
      <c r="H49" s="711"/>
      <c r="I49" s="711"/>
      <c r="J49" s="711"/>
      <c r="K49" s="711"/>
      <c r="L49" s="711"/>
      <c r="M49" s="711"/>
      <c r="N49" s="711"/>
      <c r="O49" s="711"/>
      <c r="P49" s="711"/>
      <c r="Q49" s="711"/>
      <c r="R49" s="711"/>
      <c r="S49" s="711"/>
      <c r="T49" s="711"/>
      <c r="U49" s="711"/>
      <c r="V49" s="711"/>
      <c r="W49" s="711"/>
      <c r="X49" s="711"/>
      <c r="Y49" s="711"/>
      <c r="Z49" s="712"/>
    </row>
    <row r="50" spans="20:24" ht="15">
      <c r="T50" s="524"/>
      <c r="U50" s="524"/>
      <c r="X50" s="524"/>
    </row>
    <row r="51" spans="17:24" ht="15">
      <c r="Q51" s="524"/>
      <c r="R51" s="524"/>
      <c r="T51" s="524"/>
      <c r="U51" s="524"/>
      <c r="X51" s="524"/>
    </row>
    <row r="52" spans="3:24" s="552" customFormat="1" ht="15">
      <c r="C52" s="553" t="s">
        <v>98</v>
      </c>
      <c r="Q52" s="554"/>
      <c r="R52" s="554"/>
      <c r="T52" s="554"/>
      <c r="U52" s="554"/>
      <c r="X52" s="554"/>
    </row>
    <row r="53" spans="17:24" ht="15">
      <c r="Q53" s="524"/>
      <c r="R53" s="524"/>
      <c r="T53" s="524"/>
      <c r="U53" s="524"/>
      <c r="X53" s="524"/>
    </row>
    <row r="54" spans="3:18" ht="39.75" customHeight="1">
      <c r="C54" s="708" t="s">
        <v>38</v>
      </c>
      <c r="D54" s="708" t="s">
        <v>42</v>
      </c>
      <c r="E54" s="706" t="s">
        <v>472</v>
      </c>
      <c r="F54" s="707"/>
      <c r="G54" s="706" t="s">
        <v>470</v>
      </c>
      <c r="H54" s="707"/>
      <c r="I54" s="706" t="s">
        <v>471</v>
      </c>
      <c r="J54" s="707"/>
      <c r="K54" s="706" t="s">
        <v>467</v>
      </c>
      <c r="L54" s="707"/>
      <c r="M54" s="706" t="s">
        <v>469</v>
      </c>
      <c r="N54" s="707"/>
      <c r="O54" s="706" t="s">
        <v>468</v>
      </c>
      <c r="P54" s="707"/>
      <c r="Q54" s="706" t="s">
        <v>466</v>
      </c>
      <c r="R54" s="707"/>
    </row>
    <row r="55" spans="3:18" ht="16.9" customHeight="1">
      <c r="C55" s="708"/>
      <c r="D55" s="708"/>
      <c r="E55" s="491" t="s">
        <v>263</v>
      </c>
      <c r="F55" s="491" t="s">
        <v>440</v>
      </c>
      <c r="G55" s="491" t="s">
        <v>263</v>
      </c>
      <c r="H55" s="491" t="s">
        <v>440</v>
      </c>
      <c r="I55" s="491" t="s">
        <v>263</v>
      </c>
      <c r="J55" s="491" t="s">
        <v>440</v>
      </c>
      <c r="K55" s="491" t="s">
        <v>263</v>
      </c>
      <c r="L55" s="491" t="s">
        <v>440</v>
      </c>
      <c r="M55" s="491" t="s">
        <v>263</v>
      </c>
      <c r="N55" s="491" t="s">
        <v>440</v>
      </c>
      <c r="O55" s="491" t="s">
        <v>263</v>
      </c>
      <c r="P55" s="491" t="s">
        <v>440</v>
      </c>
      <c r="Q55" s="491" t="s">
        <v>263</v>
      </c>
      <c r="R55" s="491" t="s">
        <v>440</v>
      </c>
    </row>
    <row r="56" spans="3:19" ht="17.45" customHeight="1">
      <c r="C56" s="57">
        <v>1993</v>
      </c>
      <c r="D56" s="555"/>
      <c r="E56" s="465">
        <f>58.64%</f>
        <v>0.5864</v>
      </c>
      <c r="F56" s="466"/>
      <c r="G56" s="556">
        <f>1-E56</f>
        <v>0.41359999999999997</v>
      </c>
      <c r="H56" s="557">
        <f>D56-F56</f>
        <v>0</v>
      </c>
      <c r="I56" s="558">
        <v>0</v>
      </c>
      <c r="J56" s="559"/>
      <c r="K56" s="558">
        <v>0</v>
      </c>
      <c r="L56" s="559"/>
      <c r="M56" s="560">
        <v>0.19155901501848605</v>
      </c>
      <c r="N56" s="559"/>
      <c r="O56" s="560">
        <v>0.01480143196050212</v>
      </c>
      <c r="P56" s="559"/>
      <c r="Q56" s="560">
        <v>0.2072173964047227</v>
      </c>
      <c r="R56" s="559"/>
      <c r="S56" s="561">
        <f aca="true" t="shared" si="2" ref="S56:S82">+E56+I56+K56+M56+O56+Q56</f>
        <v>0.9999778433837109</v>
      </c>
    </row>
    <row r="57" spans="3:19" ht="11.65" customHeight="1">
      <c r="C57" s="57">
        <v>1994</v>
      </c>
      <c r="D57" s="562">
        <f aca="true" t="shared" si="3" ref="D57:D82">E14</f>
        <v>15997875.692645144</v>
      </c>
      <c r="E57" s="563">
        <f aca="true" t="shared" si="4" ref="E57:E67">$E$56+(C57-$C$56)/($C$68-$C$56)*($E$68-$E$56)</f>
        <v>0.5970104547213088</v>
      </c>
      <c r="F57" s="562">
        <f aca="true" t="shared" si="5" ref="F57:F66">+E57*D57</f>
        <v>9550899.041841049</v>
      </c>
      <c r="G57" s="564">
        <f aca="true" t="shared" si="6" ref="G57:G82">1-E57</f>
        <v>0.40298954527869124</v>
      </c>
      <c r="H57" s="565">
        <f aca="true" t="shared" si="7" ref="H57:H82">D57-F57</f>
        <v>6446976.650804095</v>
      </c>
      <c r="I57" s="566">
        <f aca="true" t="shared" si="8" ref="I57:I66">+$I$56+(C57-$C$56)/($C$68-$C$56)*($I$68-$I$56)</f>
        <v>0</v>
      </c>
      <c r="J57" s="567">
        <f>+I57*$D57</f>
        <v>0</v>
      </c>
      <c r="K57" s="566">
        <f aca="true" t="shared" si="9" ref="K57:K66">+G57-Q57-O57-M57</f>
        <v>0.002200560316875849</v>
      </c>
      <c r="L57" s="567">
        <f>+K57*$D57</f>
        <v>35204.290403547646</v>
      </c>
      <c r="M57" s="568">
        <f aca="true" t="shared" si="10" ref="M57:M67">+$M$56+(C57-$C$56)/($C$68-$C$56)*($M$68-$M$56)</f>
        <v>0.18851397138150697</v>
      </c>
      <c r="N57" s="567">
        <f>+M57*$D57</f>
        <v>3015823.0804882124</v>
      </c>
      <c r="O57" s="568">
        <f aca="true" t="shared" si="11" ref="O57:O67">+$O$56+(C57-$C$56)/($C$68-$C$56)*($O$68-$O$56)</f>
        <v>0.014616698408147853</v>
      </c>
      <c r="P57" s="567">
        <f>+O57*$D57</f>
        <v>233836.1241704335</v>
      </c>
      <c r="Q57" s="568">
        <f aca="true" t="shared" si="12" ref="Q57:Q67">+$Q$56+(C57-$C$56)/($C$68-$C$56)*($Q$68-$Q$56)</f>
        <v>0.19765831517216056</v>
      </c>
      <c r="R57" s="567">
        <f>+Q57*$D57</f>
        <v>3162113.1557419</v>
      </c>
      <c r="S57" s="561">
        <f t="shared" si="2"/>
        <v>1</v>
      </c>
    </row>
    <row r="58" spans="3:19" ht="11.65" customHeight="1">
      <c r="C58" s="57">
        <v>1995</v>
      </c>
      <c r="D58" s="562">
        <f t="shared" si="3"/>
        <v>16286715.881182384</v>
      </c>
      <c r="E58" s="563">
        <f t="shared" si="4"/>
        <v>0.6076209094426175</v>
      </c>
      <c r="F58" s="562">
        <f t="shared" si="5"/>
        <v>9896149.11555756</v>
      </c>
      <c r="G58" s="564">
        <f t="shared" si="6"/>
        <v>0.3923790905573825</v>
      </c>
      <c r="H58" s="565">
        <f t="shared" si="7"/>
        <v>6390566.765624823</v>
      </c>
      <c r="I58" s="566">
        <f t="shared" si="8"/>
        <v>0</v>
      </c>
      <c r="J58" s="567">
        <f>+I58*$D58</f>
        <v>0</v>
      </c>
      <c r="K58" s="566">
        <f t="shared" si="9"/>
        <v>0.004378964017462572</v>
      </c>
      <c r="L58" s="567">
        <f aca="true" t="shared" si="13" ref="J58:L67">+K58*$D58</f>
        <v>71318.94280633389</v>
      </c>
      <c r="M58" s="568">
        <f t="shared" si="10"/>
        <v>0.1854689277445279</v>
      </c>
      <c r="N58" s="567">
        <f aca="true" t="shared" si="14" ref="N58:N67">+M58*$D58</f>
        <v>3020679.7309626704</v>
      </c>
      <c r="O58" s="568">
        <f t="shared" si="11"/>
        <v>0.014431964855793584</v>
      </c>
      <c r="P58" s="567">
        <f aca="true" t="shared" si="15" ref="P58:P67">+O58*$D58</f>
        <v>235049.3112135194</v>
      </c>
      <c r="Q58" s="568">
        <f t="shared" si="12"/>
        <v>0.18809923393959846</v>
      </c>
      <c r="R58" s="567">
        <f aca="true" t="shared" si="16" ref="R58:R67">+Q58*$D58</f>
        <v>3063518.7806422985</v>
      </c>
      <c r="S58" s="561">
        <f t="shared" si="2"/>
        <v>0.9999999999999999</v>
      </c>
    </row>
    <row r="59" spans="3:19" ht="11.65" customHeight="1">
      <c r="C59" s="57">
        <v>1996</v>
      </c>
      <c r="D59" s="562">
        <f t="shared" si="3"/>
        <v>16573858.39521886</v>
      </c>
      <c r="E59" s="563">
        <f t="shared" si="4"/>
        <v>0.6182313641639261</v>
      </c>
      <c r="F59" s="562">
        <f t="shared" si="5"/>
        <v>10246479.085135896</v>
      </c>
      <c r="G59" s="564">
        <f t="shared" si="6"/>
        <v>0.3817686358360739</v>
      </c>
      <c r="H59" s="565">
        <f t="shared" si="7"/>
        <v>6327379.310082965</v>
      </c>
      <c r="I59" s="566">
        <f t="shared" si="8"/>
        <v>0</v>
      </c>
      <c r="J59" s="567">
        <f t="shared" si="13"/>
        <v>0</v>
      </c>
      <c r="K59" s="566">
        <f t="shared" si="9"/>
        <v>0.006557367718049462</v>
      </c>
      <c r="L59" s="567">
        <f t="shared" si="13"/>
        <v>108680.88400433121</v>
      </c>
      <c r="M59" s="568">
        <f t="shared" si="10"/>
        <v>0.18242388410754878</v>
      </c>
      <c r="N59" s="567">
        <f t="shared" si="14"/>
        <v>3023467.6231043297</v>
      </c>
      <c r="O59" s="568">
        <f t="shared" si="11"/>
        <v>0.014247231303439316</v>
      </c>
      <c r="P59" s="567">
        <f t="shared" si="15"/>
        <v>236131.59414713265</v>
      </c>
      <c r="Q59" s="568">
        <f t="shared" si="12"/>
        <v>0.17854015270703633</v>
      </c>
      <c r="R59" s="567">
        <f t="shared" si="16"/>
        <v>2959099.2088271715</v>
      </c>
      <c r="S59" s="561">
        <f t="shared" si="2"/>
        <v>1</v>
      </c>
    </row>
    <row r="60" spans="3:19" ht="11.65" customHeight="1">
      <c r="C60" s="57">
        <v>1997</v>
      </c>
      <c r="D60" s="562">
        <f t="shared" si="3"/>
        <v>16859523.782684904</v>
      </c>
      <c r="E60" s="563">
        <f t="shared" si="4"/>
        <v>0.6288418188852348</v>
      </c>
      <c r="F60" s="562">
        <f t="shared" si="5"/>
        <v>10601973.60104245</v>
      </c>
      <c r="G60" s="564">
        <f t="shared" si="6"/>
        <v>0.3711581811147652</v>
      </c>
      <c r="H60" s="565">
        <f t="shared" si="7"/>
        <v>6257550.181642454</v>
      </c>
      <c r="I60" s="566">
        <f t="shared" si="8"/>
        <v>0</v>
      </c>
      <c r="J60" s="567">
        <f t="shared" si="13"/>
        <v>0</v>
      </c>
      <c r="K60" s="566">
        <f t="shared" si="9"/>
        <v>0.008735771418636212</v>
      </c>
      <c r="L60" s="567">
        <f t="shared" si="13"/>
        <v>147280.94599259627</v>
      </c>
      <c r="M60" s="568">
        <f t="shared" si="10"/>
        <v>0.1793788404705697</v>
      </c>
      <c r="N60" s="567">
        <f t="shared" si="14"/>
        <v>3024241.8270240114</v>
      </c>
      <c r="O60" s="568">
        <f t="shared" si="11"/>
        <v>0.014062497751085049</v>
      </c>
      <c r="P60" s="567">
        <f t="shared" si="15"/>
        <v>237087.01527837134</v>
      </c>
      <c r="Q60" s="568">
        <f t="shared" si="12"/>
        <v>0.16898107147447422</v>
      </c>
      <c r="R60" s="567">
        <f t="shared" si="16"/>
        <v>2848940.3933474757</v>
      </c>
      <c r="S60" s="561">
        <f t="shared" si="2"/>
        <v>1</v>
      </c>
    </row>
    <row r="61" spans="3:19" ht="11.65" customHeight="1">
      <c r="C61" s="57">
        <v>1998</v>
      </c>
      <c r="D61" s="562">
        <f t="shared" si="3"/>
        <v>17141658.361155167</v>
      </c>
      <c r="E61" s="563">
        <f t="shared" si="4"/>
        <v>0.6394522736065436</v>
      </c>
      <c r="F61" s="562">
        <f t="shared" si="5"/>
        <v>10961272.41242729</v>
      </c>
      <c r="G61" s="564">
        <f t="shared" si="6"/>
        <v>0.36054772639345645</v>
      </c>
      <c r="H61" s="565">
        <f t="shared" si="7"/>
        <v>6180385.948727878</v>
      </c>
      <c r="I61" s="566">
        <f t="shared" si="8"/>
        <v>0</v>
      </c>
      <c r="J61" s="567">
        <f t="shared" si="13"/>
        <v>0</v>
      </c>
      <c r="K61" s="566">
        <f t="shared" si="9"/>
        <v>0.01091417511922299</v>
      </c>
      <c r="L61" s="567">
        <f t="shared" si="13"/>
        <v>187087.06118754047</v>
      </c>
      <c r="M61" s="568">
        <f t="shared" si="10"/>
        <v>0.17633379683359063</v>
      </c>
      <c r="N61" s="567">
        <f t="shared" si="14"/>
        <v>3022653.7028467553</v>
      </c>
      <c r="O61" s="568">
        <f t="shared" si="11"/>
        <v>0.01387776419873078</v>
      </c>
      <c r="P61" s="567">
        <f t="shared" si="15"/>
        <v>237887.89271131332</v>
      </c>
      <c r="Q61" s="568">
        <f t="shared" si="12"/>
        <v>0.15942199024191206</v>
      </c>
      <c r="R61" s="567">
        <f t="shared" si="16"/>
        <v>2732757.2919822694</v>
      </c>
      <c r="S61" s="561">
        <f t="shared" si="2"/>
        <v>1</v>
      </c>
    </row>
    <row r="62" spans="3:19" ht="11.65" customHeight="1">
      <c r="C62" s="57">
        <v>1999</v>
      </c>
      <c r="D62" s="562">
        <f t="shared" si="3"/>
        <v>17418212.53242524</v>
      </c>
      <c r="E62" s="563">
        <f t="shared" si="4"/>
        <v>0.6500627283278522</v>
      </c>
      <c r="F62" s="562">
        <f t="shared" si="5"/>
        <v>11322930.761422738</v>
      </c>
      <c r="G62" s="564">
        <f t="shared" si="6"/>
        <v>0.34993727167214783</v>
      </c>
      <c r="H62" s="565">
        <f t="shared" si="7"/>
        <v>6095281.771002501</v>
      </c>
      <c r="I62" s="566">
        <f t="shared" si="8"/>
        <v>0</v>
      </c>
      <c r="J62" s="567">
        <f t="shared" si="13"/>
        <v>0</v>
      </c>
      <c r="K62" s="566">
        <f t="shared" si="9"/>
        <v>0.013092578819809852</v>
      </c>
      <c r="L62" s="567">
        <f t="shared" si="13"/>
        <v>228049.3204809772</v>
      </c>
      <c r="M62" s="568">
        <f t="shared" si="10"/>
        <v>0.17328875319661152</v>
      </c>
      <c r="N62" s="567">
        <f t="shared" si="14"/>
        <v>3018380.332657563</v>
      </c>
      <c r="O62" s="568">
        <f t="shared" si="11"/>
        <v>0.013693030646376513</v>
      </c>
      <c r="P62" s="567">
        <f t="shared" si="15"/>
        <v>238508.11801159827</v>
      </c>
      <c r="Q62" s="568">
        <f t="shared" si="12"/>
        <v>0.14986290900934995</v>
      </c>
      <c r="R62" s="567">
        <f t="shared" si="16"/>
        <v>2610343.9998523626</v>
      </c>
      <c r="S62" s="561">
        <f t="shared" si="2"/>
        <v>1</v>
      </c>
    </row>
    <row r="63" spans="3:19" ht="15">
      <c r="C63" s="57">
        <v>2000</v>
      </c>
      <c r="D63" s="562">
        <f t="shared" si="3"/>
        <v>17687119</v>
      </c>
      <c r="E63" s="563">
        <f t="shared" si="4"/>
        <v>0.6606731830491609</v>
      </c>
      <c r="F63" s="562">
        <f t="shared" si="5"/>
        <v>11685405.208699292</v>
      </c>
      <c r="G63" s="564">
        <f t="shared" si="6"/>
        <v>0.3393268169508391</v>
      </c>
      <c r="H63" s="565">
        <f t="shared" si="7"/>
        <v>6001713.791300708</v>
      </c>
      <c r="I63" s="566">
        <f t="shared" si="8"/>
        <v>0</v>
      </c>
      <c r="J63" s="567">
        <f t="shared" si="13"/>
        <v>0</v>
      </c>
      <c r="K63" s="566">
        <f t="shared" si="9"/>
        <v>0.015270982520396603</v>
      </c>
      <c r="L63" s="567">
        <f t="shared" si="13"/>
        <v>270099.6850851746</v>
      </c>
      <c r="M63" s="568">
        <f t="shared" si="10"/>
        <v>0.17024370955963244</v>
      </c>
      <c r="N63" s="567">
        <f t="shared" si="14"/>
        <v>3011120.7499826564</v>
      </c>
      <c r="O63" s="568">
        <f t="shared" si="11"/>
        <v>0.013508297094022244</v>
      </c>
      <c r="P63" s="567">
        <f t="shared" si="15"/>
        <v>238922.8581893256</v>
      </c>
      <c r="Q63" s="568">
        <f t="shared" si="12"/>
        <v>0.14030382777678782</v>
      </c>
      <c r="R63" s="567">
        <f t="shared" si="16"/>
        <v>2481570.4980435516</v>
      </c>
      <c r="S63" s="561">
        <f t="shared" si="2"/>
        <v>1</v>
      </c>
    </row>
    <row r="64" spans="3:19" ht="11.65" customHeight="1">
      <c r="C64" s="57">
        <v>2001</v>
      </c>
      <c r="D64" s="562">
        <f t="shared" si="3"/>
        <v>18112915</v>
      </c>
      <c r="E64" s="563">
        <f t="shared" si="4"/>
        <v>0.6712836377704696</v>
      </c>
      <c r="F64" s="562">
        <f t="shared" si="5"/>
        <v>12158903.471827306</v>
      </c>
      <c r="G64" s="564">
        <f t="shared" si="6"/>
        <v>0.3287163622295304</v>
      </c>
      <c r="H64" s="565">
        <f t="shared" si="7"/>
        <v>5954011.528172694</v>
      </c>
      <c r="I64" s="566">
        <f t="shared" si="8"/>
        <v>0</v>
      </c>
      <c r="J64" s="567">
        <f t="shared" si="13"/>
        <v>0</v>
      </c>
      <c r="K64" s="566">
        <f t="shared" si="9"/>
        <v>0.017449386220983326</v>
      </c>
      <c r="L64" s="567">
        <f t="shared" si="13"/>
        <v>316059.24942284223</v>
      </c>
      <c r="M64" s="568">
        <f t="shared" si="10"/>
        <v>0.16719866592265337</v>
      </c>
      <c r="N64" s="567">
        <f t="shared" si="14"/>
        <v>3028455.223970417</v>
      </c>
      <c r="O64" s="568">
        <f t="shared" si="11"/>
        <v>0.013323563541667976</v>
      </c>
      <c r="P64" s="567">
        <f t="shared" si="15"/>
        <v>241328.57392733102</v>
      </c>
      <c r="Q64" s="568">
        <f t="shared" si="12"/>
        <v>0.13074474654422572</v>
      </c>
      <c r="R64" s="567">
        <f t="shared" si="16"/>
        <v>2368168.4808521043</v>
      </c>
      <c r="S64" s="561">
        <f t="shared" si="2"/>
        <v>1</v>
      </c>
    </row>
    <row r="65" spans="3:19" ht="15">
      <c r="C65" s="57">
        <v>2002</v>
      </c>
      <c r="D65" s="562">
        <f t="shared" si="3"/>
        <v>18534702</v>
      </c>
      <c r="E65" s="563">
        <f t="shared" si="4"/>
        <v>0.6818940924917783</v>
      </c>
      <c r="F65" s="562">
        <f t="shared" si="5"/>
        <v>12638703.79989555</v>
      </c>
      <c r="G65" s="564">
        <f t="shared" si="6"/>
        <v>0.31810590750822165</v>
      </c>
      <c r="H65" s="565">
        <f t="shared" si="7"/>
        <v>5895998.200104451</v>
      </c>
      <c r="I65" s="566">
        <f t="shared" si="8"/>
        <v>0</v>
      </c>
      <c r="J65" s="567">
        <f t="shared" si="13"/>
        <v>0</v>
      </c>
      <c r="K65" s="566">
        <f t="shared" si="9"/>
        <v>0.019627789921570077</v>
      </c>
      <c r="L65" s="567">
        <f t="shared" si="13"/>
        <v>363795.23711490474</v>
      </c>
      <c r="M65" s="568">
        <f t="shared" si="10"/>
        <v>0.1641536222856743</v>
      </c>
      <c r="N65" s="567">
        <f t="shared" si="14"/>
        <v>3042538.4712855318</v>
      </c>
      <c r="O65" s="568">
        <f t="shared" si="11"/>
        <v>0.013138829989313709</v>
      </c>
      <c r="P65" s="567">
        <f t="shared" si="15"/>
        <v>243524.29848059278</v>
      </c>
      <c r="Q65" s="568">
        <f t="shared" si="12"/>
        <v>0.12118566531166358</v>
      </c>
      <c r="R65" s="567">
        <f t="shared" si="16"/>
        <v>2246140.1932234215</v>
      </c>
      <c r="S65" s="561">
        <f t="shared" si="2"/>
        <v>1</v>
      </c>
    </row>
    <row r="66" spans="3:19" ht="15">
      <c r="C66" s="57">
        <v>2003</v>
      </c>
      <c r="D66" s="562">
        <f t="shared" si="3"/>
        <v>18953109</v>
      </c>
      <c r="E66" s="563">
        <f t="shared" si="4"/>
        <v>0.6925045472130871</v>
      </c>
      <c r="F66" s="562">
        <f t="shared" si="5"/>
        <v>13125114.166325286</v>
      </c>
      <c r="G66" s="564">
        <f t="shared" si="6"/>
        <v>0.3074954527869129</v>
      </c>
      <c r="H66" s="565">
        <f t="shared" si="7"/>
        <v>5827994.833674714</v>
      </c>
      <c r="I66" s="566">
        <f t="shared" si="8"/>
        <v>0</v>
      </c>
      <c r="J66" s="567">
        <f t="shared" si="13"/>
        <v>0</v>
      </c>
      <c r="K66" s="566">
        <f t="shared" si="9"/>
        <v>0.021806193622156828</v>
      </c>
      <c r="L66" s="567">
        <f t="shared" si="13"/>
        <v>413295.1645958432</v>
      </c>
      <c r="M66" s="568">
        <f t="shared" si="10"/>
        <v>0.1611085786486952</v>
      </c>
      <c r="N66" s="567">
        <f t="shared" si="14"/>
        <v>3053508.451963793</v>
      </c>
      <c r="O66" s="568">
        <f t="shared" si="11"/>
        <v>0.012954096436959439</v>
      </c>
      <c r="P66" s="567">
        <f t="shared" si="15"/>
        <v>245520.40176620387</v>
      </c>
      <c r="Q66" s="568">
        <f t="shared" si="12"/>
        <v>0.11162658407910145</v>
      </c>
      <c r="R66" s="567">
        <f t="shared" si="16"/>
        <v>2115670.8153488743</v>
      </c>
      <c r="S66" s="561">
        <f t="shared" si="2"/>
        <v>1</v>
      </c>
    </row>
    <row r="67" spans="3:19" ht="15">
      <c r="C67" s="57">
        <v>2004</v>
      </c>
      <c r="D67" s="562">
        <f t="shared" si="3"/>
        <v>19368782</v>
      </c>
      <c r="E67" s="563">
        <f t="shared" si="4"/>
        <v>0.7031150019343957</v>
      </c>
      <c r="F67" s="562">
        <f aca="true" t="shared" si="17" ref="F67:F75">+E67*D67</f>
        <v>13618481.193396889</v>
      </c>
      <c r="G67" s="564">
        <f t="shared" si="6"/>
        <v>0.2968849980656043</v>
      </c>
      <c r="H67" s="565">
        <f t="shared" si="7"/>
        <v>5750300.806603111</v>
      </c>
      <c r="I67" s="566">
        <f>+$I$56+(C67-$C$56)/($C$68-$C$56)*($I$68-$I$56)</f>
        <v>0</v>
      </c>
      <c r="J67" s="567">
        <f t="shared" si="13"/>
        <v>0</v>
      </c>
      <c r="K67" s="566">
        <f>+$K$56+(C67-$C$56)/($C$68-$C$56)*($K$68-$K$56)</f>
        <v>0.023982750938052872</v>
      </c>
      <c r="L67" s="567">
        <f>+K67*$D67</f>
        <v>464516.6746794416</v>
      </c>
      <c r="M67" s="568">
        <f t="shared" si="10"/>
        <v>0.1580635350117161</v>
      </c>
      <c r="N67" s="567">
        <f t="shared" si="14"/>
        <v>3061498.151791297</v>
      </c>
      <c r="O67" s="568">
        <f t="shared" si="11"/>
        <v>0.012769362884605171</v>
      </c>
      <c r="P67" s="567">
        <f t="shared" si="15"/>
        <v>247327.0059908087</v>
      </c>
      <c r="Q67" s="568">
        <f t="shared" si="12"/>
        <v>0.10206750284653934</v>
      </c>
      <c r="R67" s="567">
        <f t="shared" si="16"/>
        <v>1976923.211919</v>
      </c>
      <c r="S67" s="561">
        <f t="shared" si="2"/>
        <v>0.9999981536153092</v>
      </c>
    </row>
    <row r="68" spans="3:19" ht="15">
      <c r="C68" s="57">
        <v>2005</v>
      </c>
      <c r="D68" s="562">
        <f t="shared" si="3"/>
        <v>19782408</v>
      </c>
      <c r="E68" s="465">
        <v>0.7137254566557044</v>
      </c>
      <c r="F68" s="569">
        <f t="shared" si="17"/>
        <v>14119208.18354946</v>
      </c>
      <c r="G68" s="556">
        <f t="shared" si="6"/>
        <v>0.2862745433442956</v>
      </c>
      <c r="H68" s="557">
        <f t="shared" si="7"/>
        <v>5663199.81645054</v>
      </c>
      <c r="I68" s="558">
        <v>0</v>
      </c>
      <c r="J68" s="559"/>
      <c r="K68" s="560">
        <v>0.02616300102333041</v>
      </c>
      <c r="L68" s="570"/>
      <c r="M68" s="560">
        <v>0.15501849137473703</v>
      </c>
      <c r="N68" s="570"/>
      <c r="O68" s="560">
        <v>0.012584629332250904</v>
      </c>
      <c r="P68" s="570"/>
      <c r="Q68" s="560">
        <v>0.09250842161397721</v>
      </c>
      <c r="R68" s="570"/>
      <c r="S68" s="561">
        <f t="shared" si="2"/>
        <v>0.9999999999999999</v>
      </c>
    </row>
    <row r="69" spans="3:19" ht="15">
      <c r="C69" s="57">
        <v>2006</v>
      </c>
      <c r="D69" s="562">
        <f t="shared" si="3"/>
        <v>20191318</v>
      </c>
      <c r="E69" s="563">
        <f>$E$68+(C69-$C$68)/($C$70-$C$68)*($E$70-$E$68)</f>
        <v>0.7146245024094642</v>
      </c>
      <c r="F69" s="571">
        <f t="shared" si="17"/>
        <v>14429210.578741258</v>
      </c>
      <c r="G69" s="564">
        <f t="shared" si="6"/>
        <v>0.2853754975905358</v>
      </c>
      <c r="H69" s="565">
        <f t="shared" si="7"/>
        <v>5762107.421258742</v>
      </c>
      <c r="I69" s="563">
        <f>+$I$68+(C69-$C$68)/($C$70-$C$68)*($I$70-$I$68)</f>
        <v>0</v>
      </c>
      <c r="J69" s="567">
        <f>+I69*$D69</f>
        <v>0</v>
      </c>
      <c r="K69" s="563">
        <f>$K$68+(C69-$C$68)/($C$70-$C$68)*($K$70-$K$68)</f>
        <v>0.03696580955870641</v>
      </c>
      <c r="L69" s="567">
        <f>+K69*$D69</f>
        <v>746388.4159272808</v>
      </c>
      <c r="M69" s="568">
        <f>+$M$68+(C69-$C$68)/($C$70-$C$68)*($M$70-$M$68)</f>
        <v>0.1437549227685705</v>
      </c>
      <c r="N69" s="567">
        <f>+M69*$D69</f>
        <v>2902601.3596856473</v>
      </c>
      <c r="O69" s="568">
        <f>+$O$68+(C69-$C$68)/($C$70-$C$68)*($O$70-$O$68)</f>
        <v>0.013056675191498408</v>
      </c>
      <c r="P69" s="567">
        <f>+O69*$D69</f>
        <v>263631.48081425525</v>
      </c>
      <c r="Q69" s="568">
        <f>+$Q$68+(C69-$C$68)/($C$70-$C$68)*($Q$70-$Q$68)</f>
        <v>0.09159809007176044</v>
      </c>
      <c r="R69" s="567">
        <f>+Q69*$D69</f>
        <v>1849486.1648315578</v>
      </c>
      <c r="S69" s="561">
        <f t="shared" si="2"/>
        <v>1</v>
      </c>
    </row>
    <row r="70" spans="3:19" ht="15">
      <c r="C70" s="57">
        <v>2007</v>
      </c>
      <c r="D70" s="562">
        <f t="shared" si="3"/>
        <v>20594600</v>
      </c>
      <c r="E70" s="556">
        <v>0.715523548163224</v>
      </c>
      <c r="F70" s="569">
        <f t="shared" si="17"/>
        <v>14735921.265002334</v>
      </c>
      <c r="G70" s="556">
        <f t="shared" si="6"/>
        <v>0.28447645183677595</v>
      </c>
      <c r="H70" s="557">
        <f t="shared" si="7"/>
        <v>5858678.7349976655</v>
      </c>
      <c r="I70" s="558">
        <v>0</v>
      </c>
      <c r="J70" s="559"/>
      <c r="K70" s="560">
        <v>0.047768618094082414</v>
      </c>
      <c r="L70" s="570"/>
      <c r="M70" s="560">
        <v>0.13249135416240396</v>
      </c>
      <c r="N70" s="570"/>
      <c r="O70" s="560">
        <v>0.01352872105074591</v>
      </c>
      <c r="P70" s="570"/>
      <c r="Q70" s="560">
        <v>0.09068775852954367</v>
      </c>
      <c r="R70" s="570"/>
      <c r="S70" s="561">
        <f t="shared" si="2"/>
        <v>1</v>
      </c>
    </row>
    <row r="71" spans="3:19" ht="15">
      <c r="C71" s="57">
        <v>2008</v>
      </c>
      <c r="D71" s="562">
        <f t="shared" si="3"/>
        <v>20995699</v>
      </c>
      <c r="E71" s="563">
        <f>$E$70+(C71-$C$70)/($C$75-$C$70)*($E$75-$E$70)</f>
        <v>0.7358188385305793</v>
      </c>
      <c r="F71" s="562">
        <f t="shared" si="17"/>
        <v>15449030.852317644</v>
      </c>
      <c r="G71" s="564">
        <f t="shared" si="6"/>
        <v>0.2641811614694207</v>
      </c>
      <c r="H71" s="565">
        <f t="shared" si="7"/>
        <v>5546668.147682356</v>
      </c>
      <c r="I71" s="572">
        <f>+$I$70+(C71-$C$70)/($C$75-$C$70)*($I$75-$I$70)</f>
        <v>0.002</v>
      </c>
      <c r="J71" s="567">
        <f>+I71*$D71</f>
        <v>41991.398</v>
      </c>
      <c r="K71" s="568">
        <f>+$K$70+(C71-$C$70)/($C$75-$C$70)*($K$75-$K$70)</f>
        <v>0.044414894475265934</v>
      </c>
      <c r="L71" s="567">
        <f>+K71*$D71</f>
        <v>932521.7555194465</v>
      </c>
      <c r="M71" s="568">
        <f>+$M$70+(C71-$C$70)/($C$75-$C$70)*($M$75-$M$70)</f>
        <v>0.12019308332992316</v>
      </c>
      <c r="N71" s="567">
        <f>+M71*$D71</f>
        <v>2523537.7994769844</v>
      </c>
      <c r="O71" s="568">
        <f>+$O$70+(C71-$C$70)/($C$75-$C$70)*($O$75-$O$70)</f>
        <v>0.013622976840596728</v>
      </c>
      <c r="P71" s="567">
        <f>+O71*$D71</f>
        <v>286023.9212291399</v>
      </c>
      <c r="Q71" s="568">
        <f>+$Q$70+(C71-$C$70)/($C$75-$C$70)*($Q$75-$Q$70)</f>
        <v>0.08395020682363494</v>
      </c>
      <c r="R71" s="567">
        <f>+Q71*$D71</f>
        <v>1762593.2734567851</v>
      </c>
      <c r="S71" s="561">
        <f t="shared" si="2"/>
        <v>1</v>
      </c>
    </row>
    <row r="72" spans="3:19" ht="15">
      <c r="C72" s="57">
        <v>2009</v>
      </c>
      <c r="D72" s="562">
        <f t="shared" si="3"/>
        <v>21398222</v>
      </c>
      <c r="E72" s="563">
        <f>$E$70+(C72-$C$70)/($C$75-$C$70)*($E$75-$E$70)</f>
        <v>0.7561141288979344</v>
      </c>
      <c r="F72" s="562">
        <f t="shared" si="17"/>
        <v>16179497.987494616</v>
      </c>
      <c r="G72" s="564">
        <f t="shared" si="6"/>
        <v>0.2438858711020656</v>
      </c>
      <c r="H72" s="565">
        <f t="shared" si="7"/>
        <v>5218724.012505384</v>
      </c>
      <c r="I72" s="572">
        <f>+$I$70+(C72-$C$70)/($C$75-$C$70)*($I$75-$I$70)</f>
        <v>0.004</v>
      </c>
      <c r="J72" s="567">
        <f aca="true" t="shared" si="18" ref="J72:L74">+I72*$D72</f>
        <v>85592.888</v>
      </c>
      <c r="K72" s="568">
        <f>+$K$70+(C72-$C$70)/($C$75-$C$70)*($K$75-$K$70)</f>
        <v>0.04106117085644945</v>
      </c>
      <c r="L72" s="567">
        <f t="shared" si="18"/>
        <v>878636.0495662354</v>
      </c>
      <c r="M72" s="568">
        <f>+$M$70+(C72-$C$70)/($C$75-$C$70)*($M$75-$M$70)</f>
        <v>0.10789481249744237</v>
      </c>
      <c r="N72" s="567">
        <f>+M72*$D72</f>
        <v>2308757.150468646</v>
      </c>
      <c r="O72" s="568">
        <f>+$O$70+(C72-$C$70)/($C$75-$C$70)*($O$75-$O$70)</f>
        <v>0.013717232630447546</v>
      </c>
      <c r="P72" s="567">
        <f>+O72*$D72</f>
        <v>293524.38905196055</v>
      </c>
      <c r="Q72" s="568">
        <f>+$Q$70+(C72-$C$70)/($C$75-$C$70)*($Q$75-$Q$70)</f>
        <v>0.0772126551177262</v>
      </c>
      <c r="R72" s="567">
        <f>+Q72*$D72</f>
        <v>1652213.5354185412</v>
      </c>
      <c r="S72" s="561">
        <f t="shared" si="2"/>
        <v>1</v>
      </c>
    </row>
    <row r="73" spans="3:19" ht="15">
      <c r="C73" s="57">
        <v>2010</v>
      </c>
      <c r="D73" s="562">
        <f t="shared" si="3"/>
        <v>21805837</v>
      </c>
      <c r="E73" s="563">
        <f>$E$70+(C73-$C$70)/($C$75-$C$70)*($E$75-$E$70)</f>
        <v>0.7764094192652896</v>
      </c>
      <c r="F73" s="562">
        <f t="shared" si="17"/>
        <v>16930257.241763566</v>
      </c>
      <c r="G73" s="564">
        <f t="shared" si="6"/>
        <v>0.2235905807347104</v>
      </c>
      <c r="H73" s="565">
        <f t="shared" si="7"/>
        <v>4875579.758236434</v>
      </c>
      <c r="I73" s="572">
        <f>+$I$70+(C73-$C$70)/($C$75-$C$70)*($I$75-$I$70)</f>
        <v>0.006</v>
      </c>
      <c r="J73" s="567">
        <f t="shared" si="18"/>
        <v>130835.022</v>
      </c>
      <c r="K73" s="568">
        <f>+$K$70+(C73-$C$70)/($C$75-$C$70)*($K$75-$K$70)</f>
        <v>0.03770744723763297</v>
      </c>
      <c r="L73" s="567">
        <f t="shared" si="18"/>
        <v>822242.4481499247</v>
      </c>
      <c r="M73" s="568">
        <f>+$M$70+(C73-$C$70)/($C$75-$C$70)*($M$75-$M$70)</f>
        <v>0.09559654166496158</v>
      </c>
      <c r="N73" s="567">
        <f>+M73*$D73</f>
        <v>2084562.6053098608</v>
      </c>
      <c r="O73" s="568">
        <f>+$O$70+(C73-$C$70)/($C$75-$C$70)*($O$75-$O$70)</f>
        <v>0.013811488420298364</v>
      </c>
      <c r="P73" s="567">
        <f>+O73*$D73</f>
        <v>301171.0652204136</v>
      </c>
      <c r="Q73" s="568">
        <f>+$Q$70+(C73-$C$70)/($C$75-$C$70)*($Q$75-$Q$70)</f>
        <v>0.07047510341181747</v>
      </c>
      <c r="R73" s="567">
        <f>+Q73*$D73</f>
        <v>1536768.6175562355</v>
      </c>
      <c r="S73" s="561">
        <f t="shared" si="2"/>
        <v>1</v>
      </c>
    </row>
    <row r="74" spans="3:19" ht="15">
      <c r="C74" s="57">
        <v>2011</v>
      </c>
      <c r="D74" s="562">
        <f t="shared" si="3"/>
        <v>22219201</v>
      </c>
      <c r="E74" s="563">
        <f>$E$70+(C74-$C$70)/($C$75-$C$70)*($E$75-$E$70)</f>
        <v>0.7967047096326447</v>
      </c>
      <c r="F74" s="562">
        <f t="shared" si="17"/>
        <v>17702142.08097437</v>
      </c>
      <c r="G74" s="564">
        <f t="shared" si="6"/>
        <v>0.20329529036735527</v>
      </c>
      <c r="H74" s="565">
        <f t="shared" si="7"/>
        <v>4517058.91902563</v>
      </c>
      <c r="I74" s="572">
        <f>+$I$70+(C74-$C$70)/($C$75-$C$70)*($I$75-$I$70)</f>
        <v>0.008</v>
      </c>
      <c r="J74" s="567">
        <f t="shared" si="18"/>
        <v>177753.608</v>
      </c>
      <c r="K74" s="568">
        <f>+$K$70+(C74-$C$70)/($C$75-$C$70)*($K$75-$K$70)</f>
        <v>0.03435372361881648</v>
      </c>
      <c r="L74" s="567">
        <f t="shared" si="18"/>
        <v>763312.2901849308</v>
      </c>
      <c r="M74" s="568">
        <f>+$M$70+(C74-$C$70)/($C$75-$C$70)*($M$75-$M$70)</f>
        <v>0.08329827083248079</v>
      </c>
      <c r="N74" s="567">
        <f>+M74*$D74</f>
        <v>1850821.022579328</v>
      </c>
      <c r="O74" s="568">
        <f>+$O$70+(C74-$C$70)/($C$75-$C$70)*($O$75-$O$70)</f>
        <v>0.013905744210149182</v>
      </c>
      <c r="P74" s="567">
        <f>+O74*$D74</f>
        <v>308974.5256598909</v>
      </c>
      <c r="Q74" s="568">
        <f>+$Q$70+(C74-$C$70)/($C$75-$C$70)*($Q$75-$Q$70)</f>
        <v>0.06373755170590874</v>
      </c>
      <c r="R74" s="567">
        <f>+Q74*$D74</f>
        <v>1416197.4726014792</v>
      </c>
      <c r="S74" s="561">
        <f t="shared" si="2"/>
        <v>1</v>
      </c>
    </row>
    <row r="75" spans="3:19" ht="15">
      <c r="C75" s="57">
        <v>2012</v>
      </c>
      <c r="D75" s="562">
        <f t="shared" si="3"/>
        <v>22635742</v>
      </c>
      <c r="E75" s="573">
        <v>0.817</v>
      </c>
      <c r="F75" s="574">
        <f t="shared" si="17"/>
        <v>18493401.213999998</v>
      </c>
      <c r="G75" s="575">
        <f t="shared" si="6"/>
        <v>0.18300000000000005</v>
      </c>
      <c r="H75" s="576">
        <f t="shared" si="7"/>
        <v>4142340.786000002</v>
      </c>
      <c r="I75" s="577">
        <v>0.01</v>
      </c>
      <c r="J75" s="578">
        <f>+$D75*I75</f>
        <v>226357.42</v>
      </c>
      <c r="K75" s="577">
        <v>0.031</v>
      </c>
      <c r="L75" s="578">
        <f aca="true" t="shared" si="19" ref="L75:L82">+$D75*K75</f>
        <v>701708.002</v>
      </c>
      <c r="M75" s="577">
        <v>0.071</v>
      </c>
      <c r="N75" s="578">
        <f aca="true" t="shared" si="20" ref="N75:N82">+$D75*M75</f>
        <v>1607137.6819999998</v>
      </c>
      <c r="O75" s="577">
        <v>0.014</v>
      </c>
      <c r="P75" s="578">
        <f aca="true" t="shared" si="21" ref="P75:P82">+$D75*O75</f>
        <v>316900.38800000004</v>
      </c>
      <c r="Q75" s="577">
        <v>0.057</v>
      </c>
      <c r="R75" s="578">
        <f aca="true" t="shared" si="22" ref="R75:R82">+$D75*Q75</f>
        <v>1290237.294</v>
      </c>
      <c r="S75" s="561">
        <f t="shared" si="2"/>
        <v>1</v>
      </c>
    </row>
    <row r="76" spans="3:19" ht="15">
      <c r="C76" s="57">
        <v>2013</v>
      </c>
      <c r="D76" s="562">
        <f t="shared" si="3"/>
        <v>23054394</v>
      </c>
      <c r="E76" s="573">
        <v>0.833</v>
      </c>
      <c r="F76" s="574">
        <f aca="true" t="shared" si="23" ref="F76:F81">+E76*D76</f>
        <v>19204310.202</v>
      </c>
      <c r="G76" s="575">
        <f t="shared" si="6"/>
        <v>0.16700000000000004</v>
      </c>
      <c r="H76" s="576">
        <f t="shared" si="7"/>
        <v>3850083.7980000004</v>
      </c>
      <c r="I76" s="577">
        <v>0.006</v>
      </c>
      <c r="J76" s="578">
        <f aca="true" t="shared" si="24" ref="J76:J82">+D76*I76</f>
        <v>138326.364</v>
      </c>
      <c r="K76" s="577">
        <v>0.025</v>
      </c>
      <c r="L76" s="578">
        <f t="shared" si="19"/>
        <v>576359.85</v>
      </c>
      <c r="M76" s="577">
        <v>0.068</v>
      </c>
      <c r="N76" s="578">
        <f t="shared" si="20"/>
        <v>1567698.7920000001</v>
      </c>
      <c r="O76" s="577">
        <v>0.012</v>
      </c>
      <c r="P76" s="578">
        <f t="shared" si="21"/>
        <v>276652.728</v>
      </c>
      <c r="Q76" s="577">
        <v>0.056</v>
      </c>
      <c r="R76" s="578">
        <f t="shared" si="22"/>
        <v>1291046.064</v>
      </c>
      <c r="S76" s="561">
        <f t="shared" si="2"/>
        <v>1</v>
      </c>
    </row>
    <row r="77" spans="3:19" ht="15">
      <c r="C77" s="57">
        <v>2014</v>
      </c>
      <c r="D77" s="562">
        <f t="shared" si="3"/>
        <v>23474069</v>
      </c>
      <c r="E77" s="573">
        <v>0.836</v>
      </c>
      <c r="F77" s="574">
        <f t="shared" si="23"/>
        <v>19624321.684</v>
      </c>
      <c r="G77" s="575">
        <f t="shared" si="6"/>
        <v>0.16400000000000003</v>
      </c>
      <c r="H77" s="576">
        <f t="shared" si="7"/>
        <v>3849747.3159999996</v>
      </c>
      <c r="I77" s="577">
        <v>0.006</v>
      </c>
      <c r="J77" s="578">
        <f t="shared" si="24"/>
        <v>140844.414</v>
      </c>
      <c r="K77" s="577">
        <v>0.021</v>
      </c>
      <c r="L77" s="578">
        <f t="shared" si="19"/>
        <v>492955.449</v>
      </c>
      <c r="M77" s="577">
        <v>0.068</v>
      </c>
      <c r="N77" s="578">
        <f t="shared" si="20"/>
        <v>1596236.692</v>
      </c>
      <c r="O77" s="577">
        <v>0.014</v>
      </c>
      <c r="P77" s="578">
        <f t="shared" si="21"/>
        <v>328636.966</v>
      </c>
      <c r="Q77" s="577">
        <v>0.054</v>
      </c>
      <c r="R77" s="578">
        <f t="shared" si="22"/>
        <v>1267599.726</v>
      </c>
      <c r="S77" s="561">
        <f t="shared" si="2"/>
        <v>0.9990000000000001</v>
      </c>
    </row>
    <row r="78" spans="3:19" ht="15">
      <c r="C78" s="57">
        <v>2015</v>
      </c>
      <c r="D78" s="562">
        <f t="shared" si="3"/>
        <v>23893654</v>
      </c>
      <c r="E78" s="573">
        <v>0.869</v>
      </c>
      <c r="F78" s="574">
        <f t="shared" si="23"/>
        <v>20763585.326</v>
      </c>
      <c r="G78" s="575">
        <f t="shared" si="6"/>
        <v>0.131</v>
      </c>
      <c r="H78" s="576">
        <f t="shared" si="7"/>
        <v>3130068.6739999987</v>
      </c>
      <c r="I78" s="577">
        <v>0.006</v>
      </c>
      <c r="J78" s="578">
        <f t="shared" si="24"/>
        <v>143361.924</v>
      </c>
      <c r="K78" s="577">
        <v>0.019</v>
      </c>
      <c r="L78" s="578">
        <f t="shared" si="19"/>
        <v>453979.426</v>
      </c>
      <c r="M78" s="577">
        <v>0.05</v>
      </c>
      <c r="N78" s="578">
        <f t="shared" si="20"/>
        <v>1194682.7</v>
      </c>
      <c r="O78" s="577">
        <v>0.014</v>
      </c>
      <c r="P78" s="578">
        <f t="shared" si="21"/>
        <v>334511.156</v>
      </c>
      <c r="Q78" s="577">
        <v>0.042</v>
      </c>
      <c r="R78" s="578">
        <f t="shared" si="22"/>
        <v>1003533.4680000001</v>
      </c>
      <c r="S78" s="561">
        <f t="shared" si="2"/>
        <v>1</v>
      </c>
    </row>
    <row r="79" spans="3:19" ht="15">
      <c r="C79" s="57">
        <v>2016</v>
      </c>
      <c r="D79" s="562">
        <f t="shared" si="3"/>
        <v>24152122.91325212</v>
      </c>
      <c r="E79" s="573">
        <v>0.881</v>
      </c>
      <c r="F79" s="574">
        <f t="shared" si="23"/>
        <v>21278020.286575116</v>
      </c>
      <c r="G79" s="575">
        <f t="shared" si="6"/>
        <v>0.119</v>
      </c>
      <c r="H79" s="576">
        <f t="shared" si="7"/>
        <v>2874102.6266770028</v>
      </c>
      <c r="I79" s="577">
        <v>0.004</v>
      </c>
      <c r="J79" s="578">
        <f t="shared" si="24"/>
        <v>96608.49165300847</v>
      </c>
      <c r="K79" s="577">
        <v>0.014</v>
      </c>
      <c r="L79" s="578">
        <f t="shared" si="19"/>
        <v>338129.72078552964</v>
      </c>
      <c r="M79" s="577">
        <v>0.053</v>
      </c>
      <c r="N79" s="578">
        <f t="shared" si="20"/>
        <v>1280062.5144023623</v>
      </c>
      <c r="O79" s="577">
        <v>0.012</v>
      </c>
      <c r="P79" s="578">
        <f t="shared" si="21"/>
        <v>289825.47495902545</v>
      </c>
      <c r="Q79" s="577">
        <v>0.036</v>
      </c>
      <c r="R79" s="578">
        <f t="shared" si="22"/>
        <v>869476.4248770762</v>
      </c>
      <c r="S79" s="561">
        <f t="shared" si="2"/>
        <v>1</v>
      </c>
    </row>
    <row r="80" spans="3:19" ht="15">
      <c r="C80" s="57">
        <v>2017</v>
      </c>
      <c r="D80" s="562">
        <f t="shared" si="3"/>
        <v>24410907.068040423</v>
      </c>
      <c r="E80" s="573">
        <v>0.887</v>
      </c>
      <c r="F80" s="574">
        <f t="shared" si="23"/>
        <v>21652474.569351856</v>
      </c>
      <c r="G80" s="575">
        <f t="shared" si="6"/>
        <v>0.11299999999999999</v>
      </c>
      <c r="H80" s="576">
        <f t="shared" si="7"/>
        <v>2758432.4986885674</v>
      </c>
      <c r="I80" s="577">
        <v>0.003</v>
      </c>
      <c r="J80" s="578">
        <f t="shared" si="24"/>
        <v>73232.72120412128</v>
      </c>
      <c r="K80" s="577">
        <v>0.012</v>
      </c>
      <c r="L80" s="578">
        <f t="shared" si="19"/>
        <v>292930.8848164851</v>
      </c>
      <c r="M80" s="577">
        <v>0.049</v>
      </c>
      <c r="N80" s="578">
        <f t="shared" si="20"/>
        <v>1196134.446333981</v>
      </c>
      <c r="O80" s="577">
        <v>0.013</v>
      </c>
      <c r="P80" s="578">
        <f t="shared" si="21"/>
        <v>317341.7918845255</v>
      </c>
      <c r="Q80" s="577">
        <v>0.036</v>
      </c>
      <c r="R80" s="578">
        <f t="shared" si="22"/>
        <v>878792.6544494552</v>
      </c>
      <c r="S80" s="561">
        <f t="shared" si="2"/>
        <v>1</v>
      </c>
    </row>
    <row r="81" spans="3:19" ht="15">
      <c r="C81" s="57">
        <v>2018</v>
      </c>
      <c r="D81" s="562">
        <f t="shared" si="3"/>
        <v>24668750.100286394</v>
      </c>
      <c r="E81" s="573">
        <v>0.899</v>
      </c>
      <c r="F81" s="574">
        <f t="shared" si="23"/>
        <v>22177206.340157468</v>
      </c>
      <c r="G81" s="575">
        <f t="shared" si="6"/>
        <v>0.10099999999999998</v>
      </c>
      <c r="H81" s="576">
        <f t="shared" si="7"/>
        <v>2491543.7601289265</v>
      </c>
      <c r="I81" s="577">
        <v>0.004</v>
      </c>
      <c r="J81" s="578">
        <f t="shared" si="24"/>
        <v>98675.00040114557</v>
      </c>
      <c r="K81" s="577">
        <v>0.012</v>
      </c>
      <c r="L81" s="578">
        <f t="shared" si="19"/>
        <v>296025.00120343675</v>
      </c>
      <c r="M81" s="577">
        <v>0.042</v>
      </c>
      <c r="N81" s="578">
        <f t="shared" si="20"/>
        <v>1036087.5042120286</v>
      </c>
      <c r="O81" s="577">
        <v>0.011</v>
      </c>
      <c r="P81" s="578">
        <f t="shared" si="21"/>
        <v>271356.2511031503</v>
      </c>
      <c r="Q81" s="577">
        <v>0.033</v>
      </c>
      <c r="R81" s="578">
        <f t="shared" si="22"/>
        <v>814068.753309451</v>
      </c>
      <c r="S81" s="561">
        <f t="shared" si="2"/>
        <v>1.0010000000000001</v>
      </c>
    </row>
    <row r="82" spans="3:19" ht="15">
      <c r="C82" s="57">
        <v>2019</v>
      </c>
      <c r="D82" s="562">
        <f t="shared" si="3"/>
        <v>24924414.82118744</v>
      </c>
      <c r="E82" s="573">
        <v>0.901</v>
      </c>
      <c r="F82" s="574">
        <f>+E82*D82</f>
        <v>22456897.753889885</v>
      </c>
      <c r="G82" s="575">
        <f t="shared" si="6"/>
        <v>0.09899999999999998</v>
      </c>
      <c r="H82" s="576">
        <f t="shared" si="7"/>
        <v>2467517.0672975555</v>
      </c>
      <c r="I82" s="577">
        <v>0.004</v>
      </c>
      <c r="J82" s="578">
        <f t="shared" si="24"/>
        <v>99697.65928474977</v>
      </c>
      <c r="K82" s="577">
        <v>0.012</v>
      </c>
      <c r="L82" s="578">
        <f t="shared" si="19"/>
        <v>299092.9778542493</v>
      </c>
      <c r="M82" s="577">
        <v>0.039</v>
      </c>
      <c r="N82" s="578">
        <f t="shared" si="20"/>
        <v>972052.1780263102</v>
      </c>
      <c r="O82" s="577">
        <v>0.011</v>
      </c>
      <c r="P82" s="578">
        <f t="shared" si="21"/>
        <v>274168.5630330618</v>
      </c>
      <c r="Q82" s="577">
        <v>0.032</v>
      </c>
      <c r="R82" s="578">
        <f t="shared" si="22"/>
        <v>797581.2742779981</v>
      </c>
      <c r="S82" s="561">
        <f t="shared" si="2"/>
        <v>0.9990000000000001</v>
      </c>
    </row>
    <row r="83" spans="3:19" ht="15">
      <c r="C83" s="579"/>
      <c r="D83" s="579"/>
      <c r="E83" s="579"/>
      <c r="F83" s="580"/>
      <c r="G83" s="579"/>
      <c r="H83" s="579"/>
      <c r="I83" s="579"/>
      <c r="J83" s="579"/>
      <c r="K83" s="579"/>
      <c r="L83" s="579"/>
      <c r="M83" s="579"/>
      <c r="N83" s="579"/>
      <c r="O83" s="579"/>
      <c r="P83" s="579"/>
      <c r="Q83" s="581"/>
      <c r="R83" s="581"/>
      <c r="S83" s="582"/>
    </row>
    <row r="84" spans="3:19" ht="15">
      <c r="C84" s="579"/>
      <c r="D84" s="579"/>
      <c r="E84" s="579"/>
      <c r="F84" s="583"/>
      <c r="G84" s="579"/>
      <c r="H84" s="579"/>
      <c r="I84" s="583"/>
      <c r="J84" s="579"/>
      <c r="K84" s="583"/>
      <c r="L84" s="579"/>
      <c r="M84" s="583"/>
      <c r="N84" s="579"/>
      <c r="O84" s="583"/>
      <c r="P84" s="579"/>
      <c r="Q84" s="584"/>
      <c r="R84" s="581"/>
      <c r="S84" s="582"/>
    </row>
    <row r="85" spans="3:24" ht="15">
      <c r="C85" s="350"/>
      <c r="D85" s="350"/>
      <c r="E85" s="350"/>
      <c r="F85" s="350"/>
      <c r="G85" s="350"/>
      <c r="H85" s="350"/>
      <c r="I85" s="350"/>
      <c r="J85" s="350"/>
      <c r="K85" s="350"/>
      <c r="Q85" s="550"/>
      <c r="R85" s="550"/>
      <c r="T85" s="524"/>
      <c r="U85" s="524"/>
      <c r="X85" s="524"/>
    </row>
    <row r="86" spans="3:24" s="553" customFormat="1" ht="22.9" customHeight="1">
      <c r="C86" s="385" t="s">
        <v>40</v>
      </c>
      <c r="D86" s="369"/>
      <c r="E86" s="369"/>
      <c r="F86" s="369"/>
      <c r="G86" s="369"/>
      <c r="H86" s="369"/>
      <c r="I86" s="369"/>
      <c r="J86" s="369"/>
      <c r="K86" s="369"/>
      <c r="Q86" s="585"/>
      <c r="R86" s="585"/>
      <c r="T86" s="586"/>
      <c r="U86" s="586"/>
      <c r="X86" s="586"/>
    </row>
    <row r="87" spans="3:24" ht="15">
      <c r="C87" s="350"/>
      <c r="D87" s="350"/>
      <c r="E87" s="350"/>
      <c r="F87" s="350"/>
      <c r="G87" s="350"/>
      <c r="H87" s="350"/>
      <c r="I87" s="350"/>
      <c r="J87" s="350"/>
      <c r="K87" s="350"/>
      <c r="Q87" s="550"/>
      <c r="R87" s="550"/>
      <c r="T87" s="524"/>
      <c r="U87" s="524"/>
      <c r="X87" s="524"/>
    </row>
    <row r="88" spans="3:21" ht="15">
      <c r="C88" s="350"/>
      <c r="D88" s="350"/>
      <c r="E88" s="350"/>
      <c r="F88" s="350"/>
      <c r="G88" s="350"/>
      <c r="H88" s="350"/>
      <c r="I88" s="350"/>
      <c r="J88" s="350"/>
      <c r="K88" s="350"/>
      <c r="Q88" s="550"/>
      <c r="R88" s="550"/>
      <c r="T88" s="524"/>
      <c r="U88" s="524"/>
    </row>
    <row r="89" spans="3:22" ht="31.5" customHeight="1">
      <c r="C89" s="708" t="s">
        <v>38</v>
      </c>
      <c r="D89" s="708" t="s">
        <v>43</v>
      </c>
      <c r="E89" s="706" t="s">
        <v>474</v>
      </c>
      <c r="F89" s="707"/>
      <c r="G89" s="706" t="s">
        <v>436</v>
      </c>
      <c r="H89" s="707"/>
      <c r="I89" s="706" t="s">
        <v>435</v>
      </c>
      <c r="J89" s="707"/>
      <c r="K89" s="706" t="s">
        <v>437</v>
      </c>
      <c r="L89" s="707"/>
      <c r="M89" s="706" t="s">
        <v>438</v>
      </c>
      <c r="N89" s="707"/>
      <c r="O89" s="706" t="s">
        <v>439</v>
      </c>
      <c r="P89" s="707"/>
      <c r="Q89" s="59"/>
      <c r="R89" s="59"/>
      <c r="S89" s="59"/>
      <c r="T89" s="59"/>
      <c r="U89" s="59"/>
      <c r="V89" s="524"/>
    </row>
    <row r="90" spans="3:21" ht="20.45" customHeight="1">
      <c r="C90" s="708"/>
      <c r="D90" s="708"/>
      <c r="E90" s="337" t="s">
        <v>263</v>
      </c>
      <c r="F90" s="491" t="s">
        <v>440</v>
      </c>
      <c r="G90" s="337" t="s">
        <v>263</v>
      </c>
      <c r="H90" s="491" t="s">
        <v>440</v>
      </c>
      <c r="I90" s="337" t="s">
        <v>263</v>
      </c>
      <c r="J90" s="491" t="s">
        <v>440</v>
      </c>
      <c r="K90" s="337" t="s">
        <v>263</v>
      </c>
      <c r="L90" s="491" t="s">
        <v>440</v>
      </c>
      <c r="M90" s="337" t="s">
        <v>263</v>
      </c>
      <c r="N90" s="491" t="s">
        <v>440</v>
      </c>
      <c r="O90" s="337" t="s">
        <v>263</v>
      </c>
      <c r="P90" s="491" t="s">
        <v>440</v>
      </c>
      <c r="Q90" s="59"/>
      <c r="R90" s="59"/>
      <c r="S90" s="59"/>
      <c r="T90" s="59"/>
      <c r="U90" s="59"/>
    </row>
    <row r="91" spans="3:21" ht="13.15" customHeight="1">
      <c r="C91" s="57">
        <v>1993</v>
      </c>
      <c r="D91" s="57"/>
      <c r="E91" s="468">
        <v>0</v>
      </c>
      <c r="F91" s="469"/>
      <c r="G91" s="468">
        <v>0</v>
      </c>
      <c r="H91" s="469"/>
      <c r="I91" s="468">
        <v>0</v>
      </c>
      <c r="J91" s="469"/>
      <c r="K91" s="470">
        <v>0.233</v>
      </c>
      <c r="L91" s="469"/>
      <c r="M91" s="471">
        <v>0.023</v>
      </c>
      <c r="N91" s="469"/>
      <c r="O91" s="471">
        <v>0.744</v>
      </c>
      <c r="P91" s="469"/>
      <c r="Q91" s="59"/>
      <c r="R91" s="587">
        <f aca="true" t="shared" si="25" ref="R91:R117">+E91+G91+I91+K91+M91+O91</f>
        <v>1</v>
      </c>
      <c r="S91" s="59"/>
      <c r="T91" s="59"/>
      <c r="U91" s="59"/>
    </row>
    <row r="92" spans="3:21" ht="11.65" customHeight="1">
      <c r="C92" s="57">
        <v>1994</v>
      </c>
      <c r="D92" s="588">
        <f aca="true" t="shared" si="26" ref="D92:D117">F14</f>
        <v>7504098.307354858</v>
      </c>
      <c r="E92" s="589">
        <f aca="true" t="shared" si="27" ref="E92:E101">+$E$91+(C92-$C$91)/($C$103-$C$91)*($E$103-$E$91)</f>
        <v>0.0018333333333333335</v>
      </c>
      <c r="F92" s="588">
        <f aca="true" t="shared" si="28" ref="F92:F102">+$D92*E92</f>
        <v>13757.513563483908</v>
      </c>
      <c r="G92" s="589">
        <f aca="true" t="shared" si="29" ref="G92:G101">+G93</f>
        <v>0</v>
      </c>
      <c r="H92" s="588">
        <f aca="true" t="shared" si="30" ref="H92:H102">+$D92*G92</f>
        <v>0</v>
      </c>
      <c r="I92" s="589">
        <f aca="true" t="shared" si="31" ref="I92:I101">+$I$91+(C92-$C$91)/($C$103-$C$91)*($I$103-$I$91)</f>
        <v>0.0028333333333333335</v>
      </c>
      <c r="J92" s="588">
        <f aca="true" t="shared" si="32" ref="J92:J102">+$D92*I92</f>
        <v>21261.611870838766</v>
      </c>
      <c r="K92" s="589">
        <f aca="true" t="shared" si="33" ref="K92:K101">+$K$91+(C92-$C$91)/($C$103-$C$91)*($K$103-$K$91)</f>
        <v>0.25025000000000003</v>
      </c>
      <c r="L92" s="588">
        <f aca="true" t="shared" si="34" ref="L92:L102">+$D92*K92</f>
        <v>1877900.6014155534</v>
      </c>
      <c r="M92" s="589">
        <f aca="true" t="shared" si="35" ref="M92:M101">+$M$91+(C92-$C$91)/($C$103-$C$91)*($M$103-$M$91)</f>
        <v>0.023333333333333334</v>
      </c>
      <c r="N92" s="588">
        <f aca="true" t="shared" si="36" ref="N92:N102">+$D92*M92</f>
        <v>175095.62717161336</v>
      </c>
      <c r="O92" s="589">
        <f aca="true" t="shared" si="37" ref="O92:O101">+$O$91+(C92-$C$91)/($C$103-$C$91)*($O$103-$O$91)</f>
        <v>0.7218333333333333</v>
      </c>
      <c r="P92" s="588">
        <f aca="true" t="shared" si="38" ref="P92:P102">+$D92*O92</f>
        <v>5416708.294858982</v>
      </c>
      <c r="Q92" s="59"/>
      <c r="R92" s="587">
        <f t="shared" si="25"/>
        <v>1.0000833333333334</v>
      </c>
      <c r="S92" s="59"/>
      <c r="T92" s="59"/>
      <c r="U92" s="59"/>
    </row>
    <row r="93" spans="3:21" ht="11.65" customHeight="1">
      <c r="C93" s="57">
        <v>1995</v>
      </c>
      <c r="D93" s="588">
        <f t="shared" si="26"/>
        <v>7639584.118817617</v>
      </c>
      <c r="E93" s="589">
        <f t="shared" si="27"/>
        <v>0.003666666666666667</v>
      </c>
      <c r="F93" s="588">
        <f t="shared" si="28"/>
        <v>28011.8084356646</v>
      </c>
      <c r="G93" s="589">
        <f t="shared" si="29"/>
        <v>0</v>
      </c>
      <c r="H93" s="588">
        <f t="shared" si="30"/>
        <v>0</v>
      </c>
      <c r="I93" s="589">
        <f t="shared" si="31"/>
        <v>0.005666666666666667</v>
      </c>
      <c r="J93" s="588">
        <f t="shared" si="32"/>
        <v>43290.97667329983</v>
      </c>
      <c r="K93" s="589">
        <f t="shared" si="33"/>
        <v>0.2675</v>
      </c>
      <c r="L93" s="588">
        <f t="shared" si="34"/>
        <v>2043588.7517837128</v>
      </c>
      <c r="M93" s="589">
        <f t="shared" si="35"/>
        <v>0.023666666666666666</v>
      </c>
      <c r="N93" s="588">
        <f t="shared" si="36"/>
        <v>180803.49081201694</v>
      </c>
      <c r="O93" s="589">
        <f t="shared" si="37"/>
        <v>0.6996666666666667</v>
      </c>
      <c r="P93" s="588">
        <f t="shared" si="38"/>
        <v>5345162.355132726</v>
      </c>
      <c r="Q93" s="59"/>
      <c r="R93" s="587">
        <f t="shared" si="25"/>
        <v>1.0001666666666666</v>
      </c>
      <c r="S93" s="59"/>
      <c r="T93" s="59"/>
      <c r="U93" s="59"/>
    </row>
    <row r="94" spans="3:21" ht="11.65" customHeight="1">
      <c r="C94" s="57">
        <v>1996</v>
      </c>
      <c r="D94" s="588">
        <f t="shared" si="26"/>
        <v>7774273.6047811415</v>
      </c>
      <c r="E94" s="589">
        <f t="shared" si="27"/>
        <v>0.0055000000000000005</v>
      </c>
      <c r="F94" s="588">
        <f t="shared" si="28"/>
        <v>42758.50482629628</v>
      </c>
      <c r="G94" s="589">
        <f t="shared" si="29"/>
        <v>0</v>
      </c>
      <c r="H94" s="588">
        <f t="shared" si="30"/>
        <v>0</v>
      </c>
      <c r="I94" s="589">
        <f t="shared" si="31"/>
        <v>0.0085</v>
      </c>
      <c r="J94" s="588">
        <f t="shared" si="32"/>
        <v>66081.32564063971</v>
      </c>
      <c r="K94" s="589">
        <f t="shared" si="33"/>
        <v>0.28475</v>
      </c>
      <c r="L94" s="588">
        <f t="shared" si="34"/>
        <v>2213724.40896143</v>
      </c>
      <c r="M94" s="589">
        <f t="shared" si="35"/>
        <v>0.024</v>
      </c>
      <c r="N94" s="588">
        <f t="shared" si="36"/>
        <v>186582.5665147474</v>
      </c>
      <c r="O94" s="589">
        <f t="shared" si="37"/>
        <v>0.6775</v>
      </c>
      <c r="P94" s="588">
        <f t="shared" si="38"/>
        <v>5267070.367239223</v>
      </c>
      <c r="Q94" s="59"/>
      <c r="R94" s="587">
        <f t="shared" si="25"/>
        <v>1.00025</v>
      </c>
      <c r="S94" s="59"/>
      <c r="T94" s="59"/>
      <c r="U94" s="59"/>
    </row>
    <row r="95" spans="3:21" ht="11.65" customHeight="1">
      <c r="C95" s="57">
        <v>1997</v>
      </c>
      <c r="D95" s="588">
        <f t="shared" si="26"/>
        <v>7908270.217315099</v>
      </c>
      <c r="E95" s="589">
        <f t="shared" si="27"/>
        <v>0.007333333333333334</v>
      </c>
      <c r="F95" s="588">
        <f t="shared" si="28"/>
        <v>57993.981593644065</v>
      </c>
      <c r="G95" s="589">
        <f t="shared" si="29"/>
        <v>0</v>
      </c>
      <c r="H95" s="588">
        <f t="shared" si="30"/>
        <v>0</v>
      </c>
      <c r="I95" s="589">
        <f t="shared" si="31"/>
        <v>0.011333333333333334</v>
      </c>
      <c r="J95" s="588">
        <f t="shared" si="32"/>
        <v>89627.06246290446</v>
      </c>
      <c r="K95" s="589">
        <f t="shared" si="33"/>
        <v>0.302</v>
      </c>
      <c r="L95" s="588">
        <f t="shared" si="34"/>
        <v>2388297.60562916</v>
      </c>
      <c r="M95" s="589">
        <f t="shared" si="35"/>
        <v>0.024333333333333332</v>
      </c>
      <c r="N95" s="588">
        <f t="shared" si="36"/>
        <v>192434.57528800075</v>
      </c>
      <c r="O95" s="589">
        <f t="shared" si="37"/>
        <v>0.6553333333333333</v>
      </c>
      <c r="P95" s="588">
        <f t="shared" si="38"/>
        <v>5182553.082413828</v>
      </c>
      <c r="Q95" s="59"/>
      <c r="R95" s="587">
        <f t="shared" si="25"/>
        <v>1.0003333333333333</v>
      </c>
      <c r="S95" s="59"/>
      <c r="T95" s="59"/>
      <c r="U95" s="59"/>
    </row>
    <row r="96" spans="3:21" ht="11.65" customHeight="1">
      <c r="C96" s="57">
        <v>1998</v>
      </c>
      <c r="D96" s="588">
        <f t="shared" si="26"/>
        <v>8040610.638844836</v>
      </c>
      <c r="E96" s="589">
        <f t="shared" si="27"/>
        <v>0.009166666666666668</v>
      </c>
      <c r="F96" s="588">
        <f t="shared" si="28"/>
        <v>73705.59752274434</v>
      </c>
      <c r="G96" s="589">
        <f t="shared" si="29"/>
        <v>0</v>
      </c>
      <c r="H96" s="588">
        <f t="shared" si="30"/>
        <v>0</v>
      </c>
      <c r="I96" s="589">
        <f t="shared" si="31"/>
        <v>0.014166666666666668</v>
      </c>
      <c r="J96" s="588">
        <f t="shared" si="32"/>
        <v>113908.6507169685</v>
      </c>
      <c r="K96" s="589">
        <f t="shared" si="33"/>
        <v>0.31925000000000003</v>
      </c>
      <c r="L96" s="588">
        <f t="shared" si="34"/>
        <v>2566964.946451214</v>
      </c>
      <c r="M96" s="589">
        <f t="shared" si="35"/>
        <v>0.024666666666666667</v>
      </c>
      <c r="N96" s="588">
        <f t="shared" si="36"/>
        <v>198335.06242483927</v>
      </c>
      <c r="O96" s="589">
        <f t="shared" si="37"/>
        <v>0.6331666666666667</v>
      </c>
      <c r="P96" s="588">
        <f t="shared" si="38"/>
        <v>5091046.636161922</v>
      </c>
      <c r="Q96" s="59"/>
      <c r="R96" s="587">
        <f t="shared" si="25"/>
        <v>1.0004166666666667</v>
      </c>
      <c r="S96" s="59"/>
      <c r="T96" s="59"/>
      <c r="U96" s="59"/>
    </row>
    <row r="97" spans="3:21" ht="11.65" customHeight="1">
      <c r="C97" s="57">
        <v>1999</v>
      </c>
      <c r="D97" s="588">
        <f t="shared" si="26"/>
        <v>8170333.467574763</v>
      </c>
      <c r="E97" s="589">
        <f t="shared" si="27"/>
        <v>0.011000000000000001</v>
      </c>
      <c r="F97" s="588">
        <f t="shared" si="28"/>
        <v>89873.6681433224</v>
      </c>
      <c r="G97" s="589">
        <f t="shared" si="29"/>
        <v>0</v>
      </c>
      <c r="H97" s="588">
        <f t="shared" si="30"/>
        <v>0</v>
      </c>
      <c r="I97" s="589">
        <f t="shared" si="31"/>
        <v>0.017</v>
      </c>
      <c r="J97" s="588">
        <f t="shared" si="32"/>
        <v>138895.668948771</v>
      </c>
      <c r="K97" s="589">
        <f t="shared" si="33"/>
        <v>0.3365</v>
      </c>
      <c r="L97" s="588">
        <f t="shared" si="34"/>
        <v>2749317.211838908</v>
      </c>
      <c r="M97" s="589">
        <f t="shared" si="35"/>
        <v>0.025</v>
      </c>
      <c r="N97" s="588">
        <f t="shared" si="36"/>
        <v>204258.33668936908</v>
      </c>
      <c r="O97" s="589">
        <f t="shared" si="37"/>
        <v>0.611</v>
      </c>
      <c r="P97" s="588">
        <f t="shared" si="38"/>
        <v>4992073.74868818</v>
      </c>
      <c r="Q97" s="59"/>
      <c r="R97" s="587">
        <f t="shared" si="25"/>
        <v>1.0005000000000002</v>
      </c>
      <c r="S97" s="59"/>
      <c r="T97" s="59"/>
      <c r="U97" s="59"/>
    </row>
    <row r="98" spans="3:22" ht="15">
      <c r="C98" s="57">
        <v>2000</v>
      </c>
      <c r="D98" s="588">
        <f t="shared" si="26"/>
        <v>8296469</v>
      </c>
      <c r="E98" s="589">
        <f t="shared" si="27"/>
        <v>0.012833333333333335</v>
      </c>
      <c r="F98" s="588">
        <f t="shared" si="28"/>
        <v>106471.35216666668</v>
      </c>
      <c r="G98" s="589">
        <f t="shared" si="29"/>
        <v>0</v>
      </c>
      <c r="H98" s="588">
        <f t="shared" si="30"/>
        <v>0</v>
      </c>
      <c r="I98" s="589">
        <f t="shared" si="31"/>
        <v>0.019833333333333335</v>
      </c>
      <c r="J98" s="588">
        <f t="shared" si="32"/>
        <v>164546.63516666667</v>
      </c>
      <c r="K98" s="589">
        <f t="shared" si="33"/>
        <v>0.35375</v>
      </c>
      <c r="L98" s="588">
        <f t="shared" si="34"/>
        <v>2934875.90875</v>
      </c>
      <c r="M98" s="589">
        <f t="shared" si="35"/>
        <v>0.025333333333333333</v>
      </c>
      <c r="N98" s="588">
        <f t="shared" si="36"/>
        <v>210177.21466666667</v>
      </c>
      <c r="O98" s="589">
        <f t="shared" si="37"/>
        <v>0.5888333333333333</v>
      </c>
      <c r="P98" s="588">
        <f t="shared" si="38"/>
        <v>4885237.496166667</v>
      </c>
      <c r="Q98" s="59"/>
      <c r="R98" s="587">
        <f t="shared" si="25"/>
        <v>1.0005833333333334</v>
      </c>
      <c r="S98" s="59"/>
      <c r="T98" s="59"/>
      <c r="U98" s="59"/>
      <c r="V98" s="524"/>
    </row>
    <row r="99" spans="3:22" ht="15">
      <c r="C99" s="57">
        <v>2001</v>
      </c>
      <c r="D99" s="588">
        <f t="shared" si="26"/>
        <v>8253618</v>
      </c>
      <c r="E99" s="589">
        <f t="shared" si="27"/>
        <v>0.014666666666666668</v>
      </c>
      <c r="F99" s="588">
        <f t="shared" si="28"/>
        <v>121053.06400000001</v>
      </c>
      <c r="G99" s="589">
        <f t="shared" si="29"/>
        <v>0</v>
      </c>
      <c r="H99" s="588">
        <f t="shared" si="30"/>
        <v>0</v>
      </c>
      <c r="I99" s="589">
        <f t="shared" si="31"/>
        <v>0.02266666666666667</v>
      </c>
      <c r="J99" s="588">
        <f t="shared" si="32"/>
        <v>187082.008</v>
      </c>
      <c r="K99" s="589">
        <f t="shared" si="33"/>
        <v>0.371</v>
      </c>
      <c r="L99" s="588">
        <f t="shared" si="34"/>
        <v>3062092.278</v>
      </c>
      <c r="M99" s="589">
        <f t="shared" si="35"/>
        <v>0.025666666666666667</v>
      </c>
      <c r="N99" s="588">
        <f t="shared" si="36"/>
        <v>211842.862</v>
      </c>
      <c r="O99" s="589">
        <f t="shared" si="37"/>
        <v>0.5666666666666667</v>
      </c>
      <c r="P99" s="588">
        <f t="shared" si="38"/>
        <v>4677050.2</v>
      </c>
      <c r="Q99" s="59"/>
      <c r="R99" s="587">
        <f t="shared" si="25"/>
        <v>1.0006666666666666</v>
      </c>
      <c r="S99" s="59"/>
      <c r="T99" s="59"/>
      <c r="U99" s="59"/>
      <c r="V99" s="524"/>
    </row>
    <row r="100" spans="3:21" ht="15">
      <c r="C100" s="57">
        <v>2002</v>
      </c>
      <c r="D100" s="588">
        <f t="shared" si="26"/>
        <v>8204677</v>
      </c>
      <c r="E100" s="589">
        <f t="shared" si="27"/>
        <v>0.0165</v>
      </c>
      <c r="F100" s="588">
        <f t="shared" si="28"/>
        <v>135377.1705</v>
      </c>
      <c r="G100" s="589">
        <f t="shared" si="29"/>
        <v>0</v>
      </c>
      <c r="H100" s="588">
        <f t="shared" si="30"/>
        <v>0</v>
      </c>
      <c r="I100" s="589">
        <f t="shared" si="31"/>
        <v>0.025500000000000002</v>
      </c>
      <c r="J100" s="588">
        <f t="shared" si="32"/>
        <v>209219.2635</v>
      </c>
      <c r="K100" s="589">
        <f t="shared" si="33"/>
        <v>0.38825</v>
      </c>
      <c r="L100" s="588">
        <f t="shared" si="34"/>
        <v>3185465.84525</v>
      </c>
      <c r="M100" s="589">
        <f t="shared" si="35"/>
        <v>0.026</v>
      </c>
      <c r="N100" s="588">
        <f t="shared" si="36"/>
        <v>213321.60199999998</v>
      </c>
      <c r="O100" s="589">
        <f t="shared" si="37"/>
        <v>0.5445</v>
      </c>
      <c r="P100" s="588">
        <f t="shared" si="38"/>
        <v>4467446.6265</v>
      </c>
      <c r="Q100" s="59"/>
      <c r="R100" s="587">
        <f t="shared" si="25"/>
        <v>1.00075</v>
      </c>
      <c r="S100" s="59"/>
      <c r="T100" s="59"/>
      <c r="U100" s="59"/>
    </row>
    <row r="101" spans="3:21" ht="15">
      <c r="C101" s="57">
        <v>2003</v>
      </c>
      <c r="D101" s="588">
        <f t="shared" si="26"/>
        <v>8150348</v>
      </c>
      <c r="E101" s="589">
        <f t="shared" si="27"/>
        <v>0.018333333333333337</v>
      </c>
      <c r="F101" s="588">
        <f t="shared" si="28"/>
        <v>149423.0466666667</v>
      </c>
      <c r="G101" s="589">
        <f t="shared" si="29"/>
        <v>0</v>
      </c>
      <c r="H101" s="588">
        <f t="shared" si="30"/>
        <v>0</v>
      </c>
      <c r="I101" s="589">
        <f t="shared" si="31"/>
        <v>0.028333333333333335</v>
      </c>
      <c r="J101" s="588">
        <f t="shared" si="32"/>
        <v>230926.52666666667</v>
      </c>
      <c r="K101" s="589">
        <f t="shared" si="33"/>
        <v>0.40549999999999997</v>
      </c>
      <c r="L101" s="588">
        <f t="shared" si="34"/>
        <v>3304966.1139999996</v>
      </c>
      <c r="M101" s="589">
        <f t="shared" si="35"/>
        <v>0.026333333333333334</v>
      </c>
      <c r="N101" s="588">
        <f t="shared" si="36"/>
        <v>214625.83066666668</v>
      </c>
      <c r="O101" s="589">
        <f t="shared" si="37"/>
        <v>0.5223333333333333</v>
      </c>
      <c r="P101" s="588">
        <f t="shared" si="38"/>
        <v>4257198.438666667</v>
      </c>
      <c r="Q101" s="59"/>
      <c r="R101" s="587">
        <f t="shared" si="25"/>
        <v>1.0008333333333332</v>
      </c>
      <c r="S101" s="59"/>
      <c r="T101" s="59"/>
      <c r="U101" s="59"/>
    </row>
    <row r="102" spans="3:21" ht="15">
      <c r="C102" s="57">
        <v>2004</v>
      </c>
      <c r="D102" s="588">
        <f t="shared" si="26"/>
        <v>8091291</v>
      </c>
      <c r="E102" s="589">
        <f>+$E$91+(C102-$C$91)/($C$103-$C$91)*($E$103-$E$91)</f>
        <v>0.02016666666666667</v>
      </c>
      <c r="F102" s="588">
        <f t="shared" si="28"/>
        <v>163174.3685</v>
      </c>
      <c r="G102" s="589">
        <f>+G103</f>
        <v>0</v>
      </c>
      <c r="H102" s="588">
        <f t="shared" si="30"/>
        <v>0</v>
      </c>
      <c r="I102" s="589">
        <f>+$I$91+(C102-$C$91)/($C$103-$C$91)*($I$103-$I$91)</f>
        <v>0.03116666666666667</v>
      </c>
      <c r="J102" s="588">
        <f t="shared" si="32"/>
        <v>252178.5695</v>
      </c>
      <c r="K102" s="589">
        <f>+$K$91+(C102-$C$91)/($C$103-$C$91)*($K$103-$K$91)</f>
        <v>0.42274999999999996</v>
      </c>
      <c r="L102" s="588">
        <f t="shared" si="34"/>
        <v>3420593.2702499996</v>
      </c>
      <c r="M102" s="589">
        <f>+$M$91+(C102-$C$91)/($C$103-$C$91)*($M$103-$M$91)</f>
        <v>0.026666666666666665</v>
      </c>
      <c r="N102" s="588">
        <f t="shared" si="36"/>
        <v>215767.75999999998</v>
      </c>
      <c r="O102" s="589">
        <f>+$O$91+(C102-$C$91)/($C$103-$C$91)*($O$103-$O$91)</f>
        <v>0.5001666666666666</v>
      </c>
      <c r="P102" s="588">
        <f t="shared" si="38"/>
        <v>4046994.0485</v>
      </c>
      <c r="Q102" s="59"/>
      <c r="R102" s="587">
        <f t="shared" si="25"/>
        <v>1.0009166666666665</v>
      </c>
      <c r="S102" s="59"/>
      <c r="T102" s="59"/>
      <c r="U102" s="59"/>
    </row>
    <row r="103" spans="3:21" ht="15">
      <c r="C103" s="57">
        <v>2005</v>
      </c>
      <c r="D103" s="588">
        <f t="shared" si="26"/>
        <v>8028132</v>
      </c>
      <c r="E103" s="590">
        <f>1.8%+0.4%</f>
        <v>0.022000000000000002</v>
      </c>
      <c r="F103" s="591">
        <f>+E103*D103</f>
        <v>176618.904</v>
      </c>
      <c r="G103" s="467">
        <v>0</v>
      </c>
      <c r="H103" s="591"/>
      <c r="I103" s="590">
        <v>0.034</v>
      </c>
      <c r="J103" s="591">
        <f>+I103*D103</f>
        <v>272956.488</v>
      </c>
      <c r="K103" s="590">
        <v>0.44</v>
      </c>
      <c r="L103" s="591">
        <f>+K103*D103</f>
        <v>3532378.08</v>
      </c>
      <c r="M103" s="590">
        <v>0.027</v>
      </c>
      <c r="N103" s="591">
        <f>+M103*D103</f>
        <v>216759.56399999998</v>
      </c>
      <c r="O103" s="590">
        <v>0.478</v>
      </c>
      <c r="P103" s="591">
        <f>+O103*D103</f>
        <v>3837447.096</v>
      </c>
      <c r="Q103" s="59"/>
      <c r="R103" s="587">
        <f t="shared" si="25"/>
        <v>1.001</v>
      </c>
      <c r="S103" s="59"/>
      <c r="T103" s="59"/>
      <c r="U103" s="59"/>
    </row>
    <row r="104" spans="3:21" ht="15">
      <c r="C104" s="57">
        <v>2006</v>
      </c>
      <c r="D104" s="588">
        <f t="shared" si="26"/>
        <v>7960125</v>
      </c>
      <c r="E104" s="589">
        <f>++$E$103+(C104-$C$103)/($C$105-$C$103)*($E$105-$E$103)</f>
        <v>0.0235</v>
      </c>
      <c r="F104" s="588">
        <f>+$D104*E104</f>
        <v>187062.9375</v>
      </c>
      <c r="G104" s="589">
        <f>+G105</f>
        <v>0</v>
      </c>
      <c r="H104" s="588">
        <f>+$D104*G104</f>
        <v>0</v>
      </c>
      <c r="I104" s="589">
        <f>+$I$103+(C104-$C$103)/($C$105-$C$103)*($I$105-$I$103)</f>
        <v>0.043</v>
      </c>
      <c r="J104" s="588">
        <f>+$D104*I104</f>
        <v>342285.375</v>
      </c>
      <c r="K104" s="589">
        <f>++$K$103+(C104-$C$103)/($C$105-$C$103)*($K$105-$K$103)</f>
        <v>0.4565</v>
      </c>
      <c r="L104" s="588">
        <f>+$D104*K104</f>
        <v>3633797.0625</v>
      </c>
      <c r="M104" s="589">
        <f>+$M$103+(C104-$C$103)/($C$105-$C$103)*($M$105-$M$103)</f>
        <v>0.028999999999999998</v>
      </c>
      <c r="N104" s="588">
        <f>+$D104*M104</f>
        <v>230843.62499999997</v>
      </c>
      <c r="O104" s="589">
        <f>+$O$103+(C104-$C$103)/($C$105-$C$103)*($O$105-$O$103)</f>
        <v>0.44899999999999995</v>
      </c>
      <c r="P104" s="588">
        <f>+$D104*O104</f>
        <v>3574096.1249999995</v>
      </c>
      <c r="Q104" s="59"/>
      <c r="R104" s="587">
        <f t="shared" si="25"/>
        <v>1.001</v>
      </c>
      <c r="S104" s="59"/>
      <c r="T104" s="59"/>
      <c r="U104" s="59"/>
    </row>
    <row r="105" spans="3:22" ht="15">
      <c r="C105" s="57">
        <v>2007</v>
      </c>
      <c r="D105" s="588">
        <f t="shared" si="26"/>
        <v>7887301</v>
      </c>
      <c r="E105" s="592">
        <f>1.7%+0.8%</f>
        <v>0.025</v>
      </c>
      <c r="F105" s="591">
        <f>+E105*D105</f>
        <v>197182.52500000002</v>
      </c>
      <c r="G105" s="467">
        <v>0</v>
      </c>
      <c r="H105" s="593">
        <f>+G105*D105</f>
        <v>0</v>
      </c>
      <c r="I105" s="594">
        <v>0.052</v>
      </c>
      <c r="J105" s="591">
        <f>+I105*D105</f>
        <v>410139.652</v>
      </c>
      <c r="K105" s="594">
        <v>0.473</v>
      </c>
      <c r="L105" s="591">
        <f>+K105*D105</f>
        <v>3730693.3729999997</v>
      </c>
      <c r="M105" s="594">
        <v>0.031</v>
      </c>
      <c r="N105" s="591">
        <f>+M105*D105</f>
        <v>244506.331</v>
      </c>
      <c r="O105" s="594">
        <v>0.42</v>
      </c>
      <c r="P105" s="591">
        <f>+O105*D105</f>
        <v>3312666.42</v>
      </c>
      <c r="Q105" s="59"/>
      <c r="R105" s="587">
        <f t="shared" si="25"/>
        <v>1.001</v>
      </c>
      <c r="S105" s="59"/>
      <c r="T105" s="59"/>
      <c r="U105" s="59"/>
      <c r="V105" s="595"/>
    </row>
    <row r="106" spans="3:21" ht="15">
      <c r="C106" s="57">
        <v>2008</v>
      </c>
      <c r="D106" s="588">
        <f t="shared" si="26"/>
        <v>7811335</v>
      </c>
      <c r="E106" s="596">
        <f>+$E$105+(C106-$C$105)/($C$110-$C$105)*($E$110-$E$105)</f>
        <v>0.0422</v>
      </c>
      <c r="F106" s="588">
        <f>+$D106*E106</f>
        <v>329638.337</v>
      </c>
      <c r="G106" s="589">
        <f>+$G$105+(C106-$C$105)/($C$110-$C$105)*($G$110-$G$105)</f>
        <v>0.0128</v>
      </c>
      <c r="H106" s="588">
        <f>+$D106*G106</f>
        <v>99985.088</v>
      </c>
      <c r="I106" s="589">
        <f>+$I$105+(C106-$C$105)/($C$110-$C$105)*($I$110-$I$105)</f>
        <v>0.09740000000000001</v>
      </c>
      <c r="J106" s="588">
        <f>+$D106*I106</f>
        <v>760824.0290000001</v>
      </c>
      <c r="K106" s="589">
        <f>+$K$105+(C106-$C$105)/($C$110-$C$105)*($K$110-$K$105)</f>
        <v>0.4256</v>
      </c>
      <c r="L106" s="588">
        <f>+$D106*K106</f>
        <v>3324504.176</v>
      </c>
      <c r="M106" s="589">
        <f>+$M$105+(C106-$C$105)/($C$110-$C$105)*($M$110-$M$105)</f>
        <v>0.0274</v>
      </c>
      <c r="N106" s="588">
        <f>+$D106*M106</f>
        <v>214030.579</v>
      </c>
      <c r="O106" s="589">
        <f>+$O$105+(C106-$C$105)/($C$110-$C$105)*($O$110-$O$105)</f>
        <v>0.3954</v>
      </c>
      <c r="P106" s="588">
        <f>+$D106*O106</f>
        <v>3088601.8589999997</v>
      </c>
      <c r="Q106" s="59"/>
      <c r="R106" s="587">
        <f t="shared" si="25"/>
        <v>1.0008</v>
      </c>
      <c r="S106" s="59"/>
      <c r="T106" s="59"/>
      <c r="U106" s="59"/>
    </row>
    <row r="107" spans="3:21" ht="15">
      <c r="C107" s="57">
        <v>2009</v>
      </c>
      <c r="D107" s="588">
        <f t="shared" si="26"/>
        <v>7733791</v>
      </c>
      <c r="E107" s="596">
        <f>+$E$105+(C107-$C$105)/($C$110-$C$105)*($E$110-$E$105)</f>
        <v>0.0594</v>
      </c>
      <c r="F107" s="588">
        <f>+$D107*E107</f>
        <v>459387.1854</v>
      </c>
      <c r="G107" s="589">
        <f>+$G$105+(C107-$C$105)/($C$110-$C$105)*($G$110-$G$105)</f>
        <v>0.0256</v>
      </c>
      <c r="H107" s="588">
        <f>+$D107*G107</f>
        <v>197985.0496</v>
      </c>
      <c r="I107" s="589">
        <f>+$I$105+(C107-$C$105)/($C$110-$C$105)*($I$110-$I$105)</f>
        <v>0.1428</v>
      </c>
      <c r="J107" s="588">
        <f>+$D107*I107</f>
        <v>1104385.3548</v>
      </c>
      <c r="K107" s="589">
        <f>+$K$105+(C107-$C$105)/($C$110-$C$105)*($K$110-$K$105)</f>
        <v>0.3782</v>
      </c>
      <c r="L107" s="588">
        <f>+$D107*K107</f>
        <v>2924919.7561999997</v>
      </c>
      <c r="M107" s="589">
        <f>+$M$105+(C107-$C$105)/($C$110-$C$105)*($M$110-$M$105)</f>
        <v>0.023799999999999998</v>
      </c>
      <c r="N107" s="588">
        <f>+$D107*M107</f>
        <v>184064.2258</v>
      </c>
      <c r="O107" s="589">
        <f>+$O$105+(C107-$C$105)/($C$110-$C$105)*($O$110-$O$105)</f>
        <v>0.37079999999999996</v>
      </c>
      <c r="P107" s="588">
        <f>+$D107*O107</f>
        <v>2867689.7027999996</v>
      </c>
      <c r="Q107" s="59"/>
      <c r="R107" s="587">
        <f t="shared" si="25"/>
        <v>1.0006</v>
      </c>
      <c r="S107" s="59"/>
      <c r="T107" s="59"/>
      <c r="U107" s="59"/>
    </row>
    <row r="108" spans="3:21" ht="15">
      <c r="C108" s="57">
        <v>2010</v>
      </c>
      <c r="D108" s="588">
        <f t="shared" si="26"/>
        <v>7656096</v>
      </c>
      <c r="E108" s="596">
        <f>+$E$105+(C108-$C$105)/($C$110-$C$105)*($E$110-$E$105)</f>
        <v>0.0766</v>
      </c>
      <c r="F108" s="588">
        <f>+$D108*E108</f>
        <v>586456.9536</v>
      </c>
      <c r="G108" s="589">
        <f>+$G$105+(C108-$C$105)/($C$110-$C$105)*($G$110-$G$105)</f>
        <v>0.0384</v>
      </c>
      <c r="H108" s="588">
        <f>+$D108*G108</f>
        <v>293994.0864</v>
      </c>
      <c r="I108" s="589">
        <f>+$I$105+(C108-$C$105)/($C$110-$C$105)*($I$110-$I$105)</f>
        <v>0.1882</v>
      </c>
      <c r="J108" s="588">
        <f>+$D108*I108</f>
        <v>1440877.2672000001</v>
      </c>
      <c r="K108" s="589">
        <f>+$K$105+(C108-$C$105)/($C$110-$C$105)*($K$110-$K$105)</f>
        <v>0.3308</v>
      </c>
      <c r="L108" s="588">
        <f>+$D108*K108</f>
        <v>2532636.5568</v>
      </c>
      <c r="M108" s="589">
        <f>+$M$105+(C108-$C$105)/($C$110-$C$105)*($M$110-$M$105)</f>
        <v>0.0202</v>
      </c>
      <c r="N108" s="588">
        <f>+$D108*M108</f>
        <v>154653.1392</v>
      </c>
      <c r="O108" s="589">
        <f>+$O$105+(C108-$C$105)/($C$110-$C$105)*($O$110-$O$105)</f>
        <v>0.3462</v>
      </c>
      <c r="P108" s="588">
        <f>+$D108*O108</f>
        <v>2650540.4352</v>
      </c>
      <c r="Q108" s="59"/>
      <c r="R108" s="587">
        <f t="shared" si="25"/>
        <v>1.0004</v>
      </c>
      <c r="S108" s="59"/>
      <c r="T108" s="59"/>
      <c r="U108" s="59"/>
    </row>
    <row r="109" spans="3:21" ht="15">
      <c r="C109" s="57">
        <v>2011</v>
      </c>
      <c r="D109" s="588">
        <f t="shared" si="26"/>
        <v>7578493</v>
      </c>
      <c r="E109" s="596">
        <f>+$E$105+(C109-$C$105)/($C$110-$C$105)*($E$110-$E$105)</f>
        <v>0.0938</v>
      </c>
      <c r="F109" s="588">
        <f>+$D109*E109</f>
        <v>710862.6434</v>
      </c>
      <c r="G109" s="589">
        <f>+$G$105+(C109-$C$105)/($C$110-$C$105)*($G$110-$G$105)</f>
        <v>0.0512</v>
      </c>
      <c r="H109" s="588">
        <f>+$D109*G109</f>
        <v>388018.84160000004</v>
      </c>
      <c r="I109" s="589">
        <f>+$I$105+(C109-$C$105)/($C$110-$C$105)*($I$110-$I$105)</f>
        <v>0.23360000000000003</v>
      </c>
      <c r="J109" s="588">
        <f>+$D109*I109</f>
        <v>1770335.9648000002</v>
      </c>
      <c r="K109" s="589">
        <f>+$K$105+(C109-$C$105)/($C$110-$C$105)*($K$110-$K$105)</f>
        <v>0.2834</v>
      </c>
      <c r="L109" s="588">
        <f>+$D109*K109</f>
        <v>2147744.9162</v>
      </c>
      <c r="M109" s="589">
        <f>+$M$105+(C109-$C$105)/($C$110-$C$105)*($M$110-$M$105)</f>
        <v>0.016599999999999997</v>
      </c>
      <c r="N109" s="588">
        <f>+$D109*M109</f>
        <v>125802.98379999997</v>
      </c>
      <c r="O109" s="589">
        <f>+$O$105+(C109-$C$105)/($C$110-$C$105)*($O$110-$O$105)</f>
        <v>0.3216</v>
      </c>
      <c r="P109" s="588">
        <f>+$D109*O109</f>
        <v>2437243.3488</v>
      </c>
      <c r="Q109" s="59"/>
      <c r="R109" s="587">
        <f t="shared" si="25"/>
        <v>1.0002</v>
      </c>
      <c r="S109" s="59"/>
      <c r="T109" s="59"/>
      <c r="U109" s="59"/>
    </row>
    <row r="110" spans="3:21" ht="15">
      <c r="C110" s="57">
        <v>2012</v>
      </c>
      <c r="D110" s="588">
        <f t="shared" si="26"/>
        <v>7500133</v>
      </c>
      <c r="E110" s="597">
        <v>0.111</v>
      </c>
      <c r="F110" s="598">
        <f>+E110*D110</f>
        <v>832514.763</v>
      </c>
      <c r="G110" s="599">
        <v>0.064</v>
      </c>
      <c r="H110" s="598">
        <f>+G110*D110</f>
        <v>480008.512</v>
      </c>
      <c r="I110" s="599">
        <v>0.279</v>
      </c>
      <c r="J110" s="598">
        <f>+I110*D110</f>
        <v>2092537.1070000003</v>
      </c>
      <c r="K110" s="599">
        <v>0.236</v>
      </c>
      <c r="L110" s="598">
        <f>+K110*D110</f>
        <v>1770031.3879999998</v>
      </c>
      <c r="M110" s="599">
        <v>0.013</v>
      </c>
      <c r="N110" s="598">
        <f>+M110*D110</f>
        <v>97501.72899999999</v>
      </c>
      <c r="O110" s="599">
        <v>0.297</v>
      </c>
      <c r="P110" s="598">
        <f>+O110*D110</f>
        <v>2227539.5009999997</v>
      </c>
      <c r="Q110" s="59"/>
      <c r="R110" s="587">
        <f t="shared" si="25"/>
        <v>1</v>
      </c>
      <c r="S110" s="59"/>
      <c r="T110" s="59"/>
      <c r="U110" s="59"/>
    </row>
    <row r="111" spans="3:21" ht="15">
      <c r="C111" s="57">
        <v>2013</v>
      </c>
      <c r="D111" s="588">
        <f t="shared" si="26"/>
        <v>7420750</v>
      </c>
      <c r="E111" s="597">
        <v>0.135</v>
      </c>
      <c r="F111" s="598">
        <f aca="true" t="shared" si="39" ref="F111:F117">+E111*D111</f>
        <v>1001801.2500000001</v>
      </c>
      <c r="G111" s="599">
        <v>0.057</v>
      </c>
      <c r="H111" s="598">
        <f aca="true" t="shared" si="40" ref="H111:H117">+G111*D111</f>
        <v>422982.75</v>
      </c>
      <c r="I111" s="599">
        <v>0.262</v>
      </c>
      <c r="J111" s="598">
        <f aca="true" t="shared" si="41" ref="J111:J117">+I111*D111</f>
        <v>1944236.5</v>
      </c>
      <c r="K111" s="599">
        <v>0.238</v>
      </c>
      <c r="L111" s="598">
        <f aca="true" t="shared" si="42" ref="L111:L117">+K111*D111</f>
        <v>1766138.5</v>
      </c>
      <c r="M111" s="599">
        <v>0.014</v>
      </c>
      <c r="N111" s="598">
        <f aca="true" t="shared" si="43" ref="N111:N117">+M111*D111</f>
        <v>103890.5</v>
      </c>
      <c r="O111" s="599">
        <v>0.294</v>
      </c>
      <c r="P111" s="598">
        <f aca="true" t="shared" si="44" ref="P111:P117">+O111*D111</f>
        <v>2181700.5</v>
      </c>
      <c r="Q111" s="59"/>
      <c r="R111" s="587">
        <f t="shared" si="25"/>
        <v>1</v>
      </c>
      <c r="S111" s="59"/>
      <c r="T111" s="59"/>
      <c r="U111" s="59"/>
    </row>
    <row r="112" spans="3:21" ht="15">
      <c r="C112" s="57">
        <v>2014</v>
      </c>
      <c r="D112" s="588">
        <f t="shared" si="26"/>
        <v>7340106</v>
      </c>
      <c r="E112" s="597">
        <v>0.131</v>
      </c>
      <c r="F112" s="598">
        <f t="shared" si="39"/>
        <v>961553.886</v>
      </c>
      <c r="G112" s="599">
        <v>0.056</v>
      </c>
      <c r="H112" s="598">
        <f t="shared" si="40"/>
        <v>411045.936</v>
      </c>
      <c r="I112" s="599">
        <v>0.266</v>
      </c>
      <c r="J112" s="598">
        <f t="shared" si="41"/>
        <v>1952468.196</v>
      </c>
      <c r="K112" s="599">
        <v>0.25</v>
      </c>
      <c r="L112" s="598">
        <f t="shared" si="42"/>
        <v>1835026.5</v>
      </c>
      <c r="M112" s="599">
        <v>0.011</v>
      </c>
      <c r="N112" s="598">
        <f t="shared" si="43"/>
        <v>80741.166</v>
      </c>
      <c r="O112" s="599">
        <v>0.285</v>
      </c>
      <c r="P112" s="598">
        <f t="shared" si="44"/>
        <v>2091930.2099999997</v>
      </c>
      <c r="Q112" s="59"/>
      <c r="R112" s="587">
        <f t="shared" si="25"/>
        <v>0.9990000000000001</v>
      </c>
      <c r="S112" s="59"/>
      <c r="T112" s="59"/>
      <c r="U112" s="59"/>
    </row>
    <row r="113" spans="3:21" ht="15">
      <c r="C113" s="57">
        <v>2015</v>
      </c>
      <c r="D113" s="588">
        <f t="shared" si="26"/>
        <v>7257989</v>
      </c>
      <c r="E113" s="597">
        <v>0.147</v>
      </c>
      <c r="F113" s="598">
        <f t="shared" si="39"/>
        <v>1066924.383</v>
      </c>
      <c r="G113" s="599">
        <v>0.071</v>
      </c>
      <c r="H113" s="598">
        <f t="shared" si="40"/>
        <v>515317.219</v>
      </c>
      <c r="I113" s="599">
        <v>0.282</v>
      </c>
      <c r="J113" s="598">
        <f t="shared" si="41"/>
        <v>2046752.8979999998</v>
      </c>
      <c r="K113" s="599">
        <v>0.203</v>
      </c>
      <c r="L113" s="598">
        <f t="shared" si="42"/>
        <v>1473371.767</v>
      </c>
      <c r="M113" s="599">
        <v>0.011</v>
      </c>
      <c r="N113" s="598">
        <f t="shared" si="43"/>
        <v>79837.879</v>
      </c>
      <c r="O113" s="599">
        <v>0.286</v>
      </c>
      <c r="P113" s="598">
        <f t="shared" si="44"/>
        <v>2075784.8539999998</v>
      </c>
      <c r="Q113" s="59"/>
      <c r="R113" s="587">
        <f t="shared" si="25"/>
        <v>1</v>
      </c>
      <c r="S113" s="59"/>
      <c r="T113" s="59"/>
      <c r="U113" s="59"/>
    </row>
    <row r="114" spans="3:21" ht="15">
      <c r="C114" s="57">
        <v>2016</v>
      </c>
      <c r="D114" s="588">
        <f t="shared" si="26"/>
        <v>7336502.08674788</v>
      </c>
      <c r="E114" s="597">
        <v>0.17</v>
      </c>
      <c r="F114" s="598">
        <f t="shared" si="39"/>
        <v>1247205.3547471396</v>
      </c>
      <c r="G114" s="599">
        <v>0.08</v>
      </c>
      <c r="H114" s="598">
        <f t="shared" si="40"/>
        <v>586920.1669398304</v>
      </c>
      <c r="I114" s="599">
        <v>0.252</v>
      </c>
      <c r="J114" s="598">
        <f t="shared" si="41"/>
        <v>1848798.5258604658</v>
      </c>
      <c r="K114" s="599">
        <v>0.231</v>
      </c>
      <c r="L114" s="598">
        <f t="shared" si="42"/>
        <v>1694731.9820387603</v>
      </c>
      <c r="M114" s="599">
        <v>0.009</v>
      </c>
      <c r="N114" s="598">
        <f t="shared" si="43"/>
        <v>66028.51878073091</v>
      </c>
      <c r="O114" s="599">
        <v>0.258</v>
      </c>
      <c r="P114" s="598">
        <f t="shared" si="44"/>
        <v>1892817.538380953</v>
      </c>
      <c r="Q114" s="59"/>
      <c r="R114" s="587">
        <f t="shared" si="25"/>
        <v>1</v>
      </c>
      <c r="S114" s="59"/>
      <c r="T114" s="59"/>
      <c r="U114" s="59"/>
    </row>
    <row r="115" spans="3:21" ht="15">
      <c r="C115" s="57">
        <v>2017</v>
      </c>
      <c r="D115" s="588">
        <f t="shared" si="26"/>
        <v>7415110.931959576</v>
      </c>
      <c r="E115" s="597">
        <v>0.175</v>
      </c>
      <c r="F115" s="598">
        <f t="shared" si="39"/>
        <v>1297644.4130929257</v>
      </c>
      <c r="G115" s="599">
        <v>0.073</v>
      </c>
      <c r="H115" s="598">
        <f t="shared" si="40"/>
        <v>541303.098033049</v>
      </c>
      <c r="I115" s="599">
        <v>0.235</v>
      </c>
      <c r="J115" s="598">
        <f t="shared" si="41"/>
        <v>1742551.0690105003</v>
      </c>
      <c r="K115" s="599">
        <v>0.257</v>
      </c>
      <c r="L115" s="598">
        <f t="shared" si="42"/>
        <v>1905683.509513611</v>
      </c>
      <c r="M115" s="599">
        <v>0.009</v>
      </c>
      <c r="N115" s="598">
        <f t="shared" si="43"/>
        <v>66735.99838763618</v>
      </c>
      <c r="O115" s="599">
        <v>0.25</v>
      </c>
      <c r="P115" s="598">
        <f t="shared" si="44"/>
        <v>1853777.732989894</v>
      </c>
      <c r="Q115" s="59"/>
      <c r="R115" s="587">
        <f t="shared" si="25"/>
        <v>0.999</v>
      </c>
      <c r="S115" s="59"/>
      <c r="T115" s="59"/>
      <c r="U115" s="59"/>
    </row>
    <row r="116" spans="3:21" ht="15">
      <c r="C116" s="57">
        <v>2018</v>
      </c>
      <c r="D116" s="588">
        <f t="shared" si="26"/>
        <v>7493433.899713604</v>
      </c>
      <c r="E116" s="597">
        <v>0.195</v>
      </c>
      <c r="F116" s="598">
        <f t="shared" si="39"/>
        <v>1461219.6104441527</v>
      </c>
      <c r="G116" s="599">
        <v>0.1</v>
      </c>
      <c r="H116" s="598">
        <f t="shared" si="40"/>
        <v>749343.3899713604</v>
      </c>
      <c r="I116" s="599">
        <v>0.216</v>
      </c>
      <c r="J116" s="598">
        <f t="shared" si="41"/>
        <v>1618581.7223381384</v>
      </c>
      <c r="K116" s="599">
        <v>0.249</v>
      </c>
      <c r="L116" s="598">
        <f t="shared" si="42"/>
        <v>1865865.0410286873</v>
      </c>
      <c r="M116" s="599">
        <v>0.012</v>
      </c>
      <c r="N116" s="598">
        <f t="shared" si="43"/>
        <v>89921.20679656325</v>
      </c>
      <c r="O116" s="599">
        <v>0.228</v>
      </c>
      <c r="P116" s="598">
        <f t="shared" si="44"/>
        <v>1708502.9291347016</v>
      </c>
      <c r="Q116" s="59"/>
      <c r="R116" s="587">
        <f t="shared" si="25"/>
        <v>1</v>
      </c>
      <c r="S116" s="59"/>
      <c r="T116" s="59"/>
      <c r="U116" s="59"/>
    </row>
    <row r="117" spans="3:21" ht="15">
      <c r="C117" s="57">
        <v>2019</v>
      </c>
      <c r="D117" s="588">
        <f t="shared" si="26"/>
        <v>7571095.178812559</v>
      </c>
      <c r="E117" s="597">
        <v>0.189</v>
      </c>
      <c r="F117" s="598">
        <f t="shared" si="39"/>
        <v>1430936.9887955736</v>
      </c>
      <c r="G117" s="599">
        <v>0.097</v>
      </c>
      <c r="H117" s="598">
        <f t="shared" si="40"/>
        <v>734396.2323448182</v>
      </c>
      <c r="I117" s="599">
        <v>0.209</v>
      </c>
      <c r="J117" s="598">
        <f t="shared" si="41"/>
        <v>1582358.8923718247</v>
      </c>
      <c r="K117" s="599">
        <v>0.271</v>
      </c>
      <c r="L117" s="598">
        <f t="shared" si="42"/>
        <v>2051766.7934582036</v>
      </c>
      <c r="M117" s="599">
        <v>0.017</v>
      </c>
      <c r="N117" s="598">
        <f t="shared" si="43"/>
        <v>128708.6180398135</v>
      </c>
      <c r="O117" s="599">
        <v>0.217</v>
      </c>
      <c r="P117" s="598">
        <f t="shared" si="44"/>
        <v>1642927.6538023253</v>
      </c>
      <c r="Q117" s="59"/>
      <c r="R117" s="587">
        <f t="shared" si="25"/>
        <v>1</v>
      </c>
      <c r="S117" s="59"/>
      <c r="T117" s="59"/>
      <c r="U117" s="59"/>
    </row>
    <row r="118" spans="3:21" ht="15">
      <c r="C118" s="579"/>
      <c r="D118" s="579"/>
      <c r="E118" s="579"/>
      <c r="F118" s="579"/>
      <c r="G118" s="579"/>
      <c r="H118" s="579"/>
      <c r="I118" s="579"/>
      <c r="J118" s="579"/>
      <c r="K118" s="579"/>
      <c r="L118" s="579"/>
      <c r="M118" s="579"/>
      <c r="N118" s="579"/>
      <c r="O118" s="579"/>
      <c r="P118" s="579"/>
      <c r="Q118" s="59"/>
      <c r="S118" s="59"/>
      <c r="T118" s="59"/>
      <c r="U118" s="59"/>
    </row>
    <row r="119" spans="3:21" ht="15">
      <c r="C119" s="579"/>
      <c r="D119" s="579"/>
      <c r="E119" s="579"/>
      <c r="F119" s="579"/>
      <c r="G119" s="579"/>
      <c r="H119" s="579"/>
      <c r="I119" s="579"/>
      <c r="J119" s="579"/>
      <c r="K119" s="579"/>
      <c r="L119" s="579"/>
      <c r="M119" s="579"/>
      <c r="N119" s="579"/>
      <c r="O119" s="579"/>
      <c r="P119" s="579"/>
      <c r="Q119" s="59"/>
      <c r="S119" s="59"/>
      <c r="T119" s="59"/>
      <c r="U119" s="59"/>
    </row>
    <row r="120" spans="3:21" ht="15">
      <c r="C120" s="579"/>
      <c r="D120" s="579"/>
      <c r="E120" s="579"/>
      <c r="Q120" s="59"/>
      <c r="R120" s="59"/>
      <c r="S120" s="59"/>
      <c r="T120" s="59"/>
      <c r="U120" s="59"/>
    </row>
    <row r="121" spans="3:5" ht="15">
      <c r="C121" s="579"/>
      <c r="D121" s="579"/>
      <c r="E121" s="579"/>
    </row>
    <row r="122" ht="15">
      <c r="C122" s="550"/>
    </row>
    <row r="124" spans="17:23" ht="15">
      <c r="Q124" s="531"/>
      <c r="R124" s="531"/>
      <c r="S124" s="524"/>
      <c r="T124" s="524"/>
      <c r="U124" s="524"/>
      <c r="V124" s="524"/>
      <c r="W124" s="524"/>
    </row>
    <row r="125" spans="3:18" ht="15">
      <c r="C125" s="550"/>
      <c r="Q125" s="524"/>
      <c r="R125" s="524"/>
    </row>
    <row r="126" spans="17:18" ht="15">
      <c r="Q126" s="525"/>
      <c r="R126" s="525"/>
    </row>
    <row r="520" ht="12"/>
    <row r="521" ht="12"/>
    <row r="522" ht="12"/>
    <row r="523" ht="12"/>
    <row r="524" ht="12"/>
    <row r="525" ht="12"/>
    <row r="526" ht="12"/>
    <row r="527" ht="12"/>
    <row r="528" ht="12"/>
    <row r="529" ht="12"/>
    <row r="530" ht="12"/>
    <row r="531" ht="12"/>
    <row r="532" ht="12"/>
    <row r="533" ht="12"/>
    <row r="534" ht="12"/>
    <row r="535" ht="12"/>
    <row r="536" ht="12"/>
    <row r="656" ht="12"/>
    <row r="657" ht="12"/>
    <row r="658" ht="12"/>
    <row r="659" ht="12"/>
    <row r="660" ht="12"/>
    <row r="661" ht="12"/>
    <row r="662" ht="12"/>
    <row r="663" ht="12"/>
    <row r="664" ht="12"/>
    <row r="665" ht="12"/>
    <row r="666" ht="12"/>
    <row r="667" ht="12"/>
    <row r="668" ht="12"/>
    <row r="669" ht="12"/>
    <row r="670" ht="12"/>
    <row r="671" ht="12"/>
    <row r="672" ht="12"/>
    <row r="673" ht="12"/>
    <row r="674" ht="12"/>
    <row r="675" ht="12"/>
    <row r="796" ht="12"/>
    <row r="797" ht="12"/>
    <row r="798" ht="12"/>
    <row r="799" ht="12"/>
    <row r="800" ht="12"/>
    <row r="801" ht="12"/>
    <row r="802" ht="12"/>
    <row r="803" ht="12"/>
    <row r="804" ht="12"/>
    <row r="805" ht="12"/>
    <row r="806" ht="12"/>
    <row r="807" ht="12"/>
    <row r="808" ht="12"/>
    <row r="809" ht="12"/>
    <row r="810" ht="12"/>
    <row r="811" ht="12"/>
    <row r="812" ht="12"/>
    <row r="813" ht="12"/>
    <row r="814" ht="12"/>
    <row r="815" ht="12"/>
    <row r="873" ht="12"/>
    <row r="874" ht="12"/>
    <row r="875" ht="12"/>
    <row r="876" ht="12"/>
    <row r="877" ht="12"/>
    <row r="878" ht="12"/>
    <row r="879" ht="12"/>
    <row r="880" ht="12"/>
    <row r="881" ht="12"/>
    <row r="882" ht="12"/>
    <row r="883" ht="12"/>
    <row r="884" ht="12"/>
    <row r="885" ht="12"/>
    <row r="971" ht="12"/>
    <row r="972" ht="12"/>
    <row r="973" ht="12"/>
    <row r="974" ht="12"/>
    <row r="975" ht="12"/>
    <row r="976" ht="12"/>
    <row r="977" ht="12"/>
    <row r="978" ht="12"/>
    <row r="979" ht="12"/>
    <row r="980" ht="12"/>
    <row r="981" ht="12"/>
    <row r="982" ht="12"/>
    <row r="983" ht="12"/>
    <row r="984" ht="12"/>
    <row r="985" ht="12"/>
    <row r="986" ht="12"/>
    <row r="987" ht="12"/>
    <row r="988" ht="12"/>
    <row r="1032" ht="12"/>
    <row r="1033" ht="12"/>
    <row r="1034" ht="12"/>
    <row r="1035" ht="12"/>
    <row r="1036" ht="12"/>
    <row r="1037" ht="12"/>
    <row r="1038" ht="12"/>
    <row r="1039" ht="12"/>
    <row r="1040" ht="12"/>
    <row r="1041" ht="12"/>
    <row r="1042" ht="12"/>
    <row r="1170" ht="12"/>
    <row r="1171" ht="12"/>
    <row r="1172" ht="12"/>
    <row r="1173" ht="12"/>
    <row r="1174" ht="12"/>
    <row r="1175" ht="12"/>
    <row r="1176" ht="12"/>
    <row r="1177" ht="12"/>
    <row r="1178" ht="12"/>
    <row r="1179" ht="12"/>
    <row r="1180" ht="12"/>
    <row r="1181" ht="12"/>
    <row r="1182" ht="12"/>
    <row r="1183" ht="12"/>
    <row r="1184" ht="12"/>
    <row r="1185" ht="12"/>
    <row r="1264" ht="12"/>
    <row r="1265" ht="12"/>
    <row r="1266" ht="12"/>
    <row r="1267" ht="12"/>
    <row r="1268" ht="12"/>
    <row r="1269" ht="12"/>
    <row r="1270" ht="12"/>
    <row r="1271" ht="12"/>
    <row r="1272" ht="12"/>
    <row r="1273" ht="12"/>
    <row r="1274" ht="12"/>
    <row r="1275" ht="12"/>
    <row r="1276" ht="12"/>
    <row r="1277" ht="12"/>
    <row r="1278" ht="12"/>
    <row r="1279" ht="12"/>
    <row r="1280" ht="12"/>
    <row r="1281" ht="12"/>
    <row r="1282" ht="12"/>
    <row r="1301" ht="12"/>
    <row r="1302" ht="12"/>
    <row r="1303" ht="12"/>
    <row r="1304" ht="12"/>
    <row r="1305" ht="12"/>
    <row r="1306" ht="12"/>
    <row r="1307" ht="12"/>
    <row r="1308" ht="12"/>
    <row r="1453" ht="12"/>
    <row r="1454" ht="12"/>
    <row r="1455" ht="12"/>
    <row r="1456" ht="12"/>
    <row r="1457" ht="12"/>
    <row r="1458" ht="12"/>
    <row r="1459" ht="12"/>
    <row r="1460" ht="12"/>
    <row r="1461" ht="12"/>
    <row r="1462" ht="12"/>
    <row r="1463" ht="12"/>
    <row r="1464" ht="12"/>
    <row r="1465" ht="12"/>
    <row r="1466" ht="12"/>
    <row r="1467" ht="12"/>
    <row r="1468" ht="12"/>
    <row r="1469" ht="12"/>
    <row r="1554" ht="12"/>
    <row r="1555" ht="12"/>
    <row r="1556" ht="12"/>
    <row r="1557" ht="12"/>
    <row r="1558" ht="12"/>
    <row r="1559" ht="12"/>
    <row r="1560" ht="12"/>
    <row r="1561" ht="12"/>
    <row r="1562" ht="12"/>
    <row r="1563" ht="12"/>
    <row r="1564" ht="12"/>
    <row r="1565" ht="12"/>
    <row r="1566" ht="12"/>
    <row r="1567" ht="12"/>
    <row r="1581" ht="12"/>
    <row r="1582" ht="12"/>
    <row r="1583" ht="12"/>
    <row r="1584" ht="12"/>
    <row r="1585" ht="12"/>
    <row r="1586" ht="12"/>
    <row r="1587" ht="12"/>
    <row r="1600" ht="12"/>
    <row r="1601" ht="12"/>
    <row r="1602" ht="12"/>
    <row r="1603" ht="12"/>
    <row r="1604" ht="12"/>
    <row r="1605" ht="12"/>
    <row r="1606" ht="12"/>
    <row r="1607" ht="12"/>
    <row r="1627" ht="12"/>
    <row r="1628" ht="12"/>
    <row r="1629" ht="12"/>
    <row r="1630" ht="12"/>
    <row r="1631" ht="12"/>
    <row r="1632" ht="12"/>
    <row r="1633" ht="12"/>
    <row r="1634" ht="12"/>
    <row r="1684" ht="12"/>
    <row r="1685" ht="12"/>
    <row r="1686" ht="12"/>
    <row r="1687" ht="12"/>
    <row r="1688" ht="12"/>
    <row r="1689" ht="12"/>
    <row r="1690" ht="12"/>
    <row r="1691" ht="12"/>
    <row r="1692" ht="12"/>
    <row r="1693" ht="12"/>
    <row r="1694" ht="12"/>
    <row r="1695" ht="12"/>
    <row r="1696" ht="12"/>
    <row r="1697" ht="12"/>
    <row r="1802" ht="12"/>
    <row r="1803" ht="12"/>
    <row r="1804" ht="12"/>
    <row r="1805" ht="12"/>
    <row r="1806" ht="12"/>
    <row r="1807" ht="12"/>
    <row r="1808" ht="12"/>
    <row r="1809" ht="12"/>
    <row r="1810" ht="12"/>
    <row r="1811" ht="12"/>
    <row r="1812" ht="12"/>
    <row r="1813" ht="12"/>
    <row r="1814" ht="12"/>
    <row r="1815" ht="12"/>
    <row r="1816" ht="12"/>
    <row r="1817" ht="12"/>
    <row r="1818" ht="12"/>
    <row r="1819" ht="12"/>
    <row r="1820" ht="12"/>
    <row r="1821" ht="12"/>
    <row r="1822" ht="12"/>
    <row r="1890" ht="12"/>
    <row r="1891" ht="12"/>
    <row r="1892" ht="12"/>
    <row r="1893" ht="12"/>
    <row r="1894" ht="12"/>
    <row r="1895" ht="12"/>
    <row r="1896" ht="12"/>
    <row r="1897" ht="12"/>
    <row r="1898" ht="12"/>
    <row r="1899" ht="12"/>
    <row r="1900" ht="12"/>
    <row r="1901" ht="12"/>
    <row r="1902" ht="12"/>
    <row r="1903" ht="12"/>
    <row r="1904" ht="12"/>
    <row r="1905" ht="12"/>
    <row r="1906" ht="12"/>
    <row r="1945" ht="12"/>
    <row r="1946" ht="12"/>
    <row r="1947" ht="12"/>
    <row r="1948" ht="12"/>
    <row r="1949" ht="12"/>
    <row r="1950" ht="12"/>
    <row r="1951" ht="12"/>
    <row r="1952" ht="12"/>
    <row r="1968" ht="12"/>
    <row r="1969" ht="12"/>
    <row r="1970" ht="12"/>
    <row r="1971" ht="12"/>
    <row r="1972" ht="12"/>
    <row r="1973" ht="12"/>
    <row r="1974" ht="12"/>
    <row r="1975" ht="12"/>
    <row r="1991" ht="12"/>
    <row r="1992" ht="12"/>
    <row r="1993" ht="12"/>
    <row r="1994" ht="12"/>
    <row r="1995" ht="12"/>
    <row r="1996" ht="12"/>
    <row r="1997" ht="12"/>
    <row r="1998" ht="12"/>
    <row r="1999" ht="12"/>
  </sheetData>
  <mergeCells count="36">
    <mergeCell ref="C8:Z8"/>
    <mergeCell ref="B48:B49"/>
    <mergeCell ref="C47:Z47"/>
    <mergeCell ref="B2:Z2"/>
    <mergeCell ref="B43:Z43"/>
    <mergeCell ref="C44:Z44"/>
    <mergeCell ref="C45:Z45"/>
    <mergeCell ref="C46:Z46"/>
    <mergeCell ref="B4:Z4"/>
    <mergeCell ref="C5:Z5"/>
    <mergeCell ref="C6:Z6"/>
    <mergeCell ref="C7:Z7"/>
    <mergeCell ref="W31:AF31"/>
    <mergeCell ref="C9:Z9"/>
    <mergeCell ref="C11:C13"/>
    <mergeCell ref="D11:D13"/>
    <mergeCell ref="H11:I12"/>
    <mergeCell ref="O89:P89"/>
    <mergeCell ref="E54:F54"/>
    <mergeCell ref="C89:C90"/>
    <mergeCell ref="D89:D90"/>
    <mergeCell ref="E89:F89"/>
    <mergeCell ref="G89:H89"/>
    <mergeCell ref="I89:J89"/>
    <mergeCell ref="K89:L89"/>
    <mergeCell ref="M89:N89"/>
    <mergeCell ref="I54:J54"/>
    <mergeCell ref="M54:N54"/>
    <mergeCell ref="O54:P54"/>
    <mergeCell ref="E11:F12"/>
    <mergeCell ref="K54:L54"/>
    <mergeCell ref="Q54:R54"/>
    <mergeCell ref="G54:H54"/>
    <mergeCell ref="C54:C55"/>
    <mergeCell ref="D54:D55"/>
    <mergeCell ref="C48:Z49"/>
  </mergeCells>
  <hyperlinks>
    <hyperlink ref="C8" r:id="rId1" display="https://webapp.inei.gob.pe:8443/sirtod-series/"/>
    <hyperlink ref="AD102" r:id="rId2" display="https://www.inei.gob.pe/media/MenuRecursivo/boletines/boletin-el-agua-y-saneamiento.pdf"/>
    <hyperlink ref="AD103" r:id="rId3" display="https://www.inei.gob.pe/media/MenuRecursivo/boletines/boletin-el-agua-y-saneamiento.pdf"/>
    <hyperlink ref="AD101" r:id="rId4" display="https://www.inei.gob.pe/media/MenuRecursivo/boletines/boletin-el-agua-y-saneamiento.pdf"/>
    <hyperlink ref="AD100" r:id="rId5" display="https://www.inei.gob.pe/media/MenuRecursivo/boletines/boletin-el-agua-y-saneamiento.pdf"/>
    <hyperlink ref="AD99" r:id="rId6" display="https://www.inei.gob.pe/media/MenuRecursivo/boletines/boletin-el-agua-y-saneamiento.pdf"/>
    <hyperlink ref="AD98" r:id="rId7" display="https://www.inei.gob.pe/media/MenuRecursivo/boletines/boletin-el-agua-y-saneamiento.pdf"/>
    <hyperlink ref="AD97" r:id="rId8" display="https://www.inei.gob.pe/media/MenuRecursivo/boletines/boletin-el-agua-y-saneamiento.pdf"/>
    <hyperlink ref="AD104" r:id="rId9" display="https://www.inei.gob.pe/media/MenuRecursivo/boletines/boletin_agua_1.pdf"/>
  </hyperlinks>
  <printOptions/>
  <pageMargins left="0.7" right="0.7" top="0.75" bottom="0.75" header="0.3" footer="0.3"/>
  <pageSetup horizontalDpi="600" verticalDpi="600" orientation="portrait" paperSize="9" r:id="rId11"/>
  <drawing r:id="rId1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799847602844"/>
  </sheetPr>
  <dimension ref="B1:DV633"/>
  <sheetViews>
    <sheetView showGridLines="0" zoomScale="85" zoomScaleNormal="85" workbookViewId="0" topLeftCell="A121">
      <selection activeCell="D142" sqref="D142:H142"/>
    </sheetView>
  </sheetViews>
  <sheetFormatPr defaultColWidth="11.00390625" defaultRowHeight="15"/>
  <cols>
    <col min="1" max="1" width="2.57421875" style="0" customWidth="1"/>
    <col min="2" max="2" width="3.00390625" style="0" customWidth="1"/>
    <col min="3" max="3" width="23.7109375" style="0" customWidth="1"/>
    <col min="4" max="4" width="21.57421875" style="0" customWidth="1"/>
    <col min="5" max="5" width="20.8515625" style="0" customWidth="1"/>
    <col min="6" max="13" width="18.28125" style="0" customWidth="1"/>
    <col min="14" max="14" width="20.140625" style="0" customWidth="1"/>
    <col min="15" max="20" width="18.28125" style="0" customWidth="1"/>
    <col min="21" max="21" width="18.8515625" style="0" customWidth="1"/>
    <col min="22" max="22" width="18.57421875" style="0" customWidth="1"/>
    <col min="23" max="23" width="7.8515625" style="0" customWidth="1"/>
    <col min="24" max="24" width="12.28125" style="0" customWidth="1"/>
    <col min="25" max="25" width="3.8515625" style="0" customWidth="1"/>
  </cols>
  <sheetData>
    <row r="1" spans="2:126" ht="18.75">
      <c r="B1" s="761" t="s">
        <v>318</v>
      </c>
      <c r="C1" s="761"/>
      <c r="D1" s="761"/>
      <c r="E1" s="761"/>
      <c r="F1" s="761"/>
      <c r="G1" s="761"/>
      <c r="H1" s="761"/>
      <c r="I1" s="761"/>
      <c r="J1" s="761"/>
      <c r="K1" s="761"/>
      <c r="L1" s="761"/>
      <c r="M1" s="761"/>
      <c r="N1" s="761"/>
      <c r="O1" s="761"/>
      <c r="P1" s="761"/>
      <c r="Q1" s="761"/>
      <c r="R1" s="761"/>
      <c r="S1" s="761"/>
      <c r="T1" s="761"/>
      <c r="U1" s="761"/>
      <c r="V1" s="761"/>
      <c r="W1" s="761"/>
      <c r="X1" s="761"/>
      <c r="Y1" s="761"/>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row>
    <row r="2" spans="2:126" ht="15">
      <c r="B2" s="5"/>
      <c r="C2" s="5"/>
      <c r="D2" s="5"/>
      <c r="E2" s="5"/>
      <c r="F2" s="5"/>
      <c r="G2" s="5"/>
      <c r="H2" s="5"/>
      <c r="I2" s="5"/>
      <c r="J2" s="5"/>
      <c r="K2" s="5"/>
      <c r="L2" s="5"/>
      <c r="M2" s="5"/>
      <c r="N2" s="5"/>
      <c r="O2" s="5"/>
      <c r="P2" s="5"/>
      <c r="Q2" s="5"/>
      <c r="R2" s="5"/>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row>
    <row r="3" spans="2:126" ht="15.75" thickBot="1">
      <c r="B3" s="5"/>
      <c r="C3" s="5"/>
      <c r="D3" s="5"/>
      <c r="E3" s="5"/>
      <c r="F3" s="5"/>
      <c r="G3" s="5"/>
      <c r="H3" s="5"/>
      <c r="I3" s="5"/>
      <c r="J3" s="5"/>
      <c r="K3" s="5"/>
      <c r="L3" s="5"/>
      <c r="M3" s="5"/>
      <c r="N3" s="5"/>
      <c r="O3" s="5"/>
      <c r="P3" s="5"/>
      <c r="Q3" s="5"/>
      <c r="R3" s="5"/>
      <c r="S3" s="10"/>
      <c r="T3" s="10"/>
      <c r="U3" s="10"/>
      <c r="V3" s="10"/>
      <c r="W3" s="10"/>
      <c r="X3" s="10"/>
      <c r="Y3" s="10"/>
      <c r="Z3" s="10"/>
      <c r="AA3" s="10"/>
      <c r="AB3" s="10"/>
      <c r="AC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row>
    <row r="4" spans="2:126" ht="15">
      <c r="B4" s="745" t="s">
        <v>1</v>
      </c>
      <c r="C4" s="746"/>
      <c r="D4" s="746"/>
      <c r="E4" s="746"/>
      <c r="F4" s="746"/>
      <c r="G4" s="746"/>
      <c r="H4" s="746"/>
      <c r="I4" s="746"/>
      <c r="J4" s="746"/>
      <c r="K4" s="746"/>
      <c r="L4" s="746"/>
      <c r="M4" s="746"/>
      <c r="N4" s="746"/>
      <c r="O4" s="746"/>
      <c r="P4" s="746"/>
      <c r="Q4" s="746"/>
      <c r="R4" s="746"/>
      <c r="S4" s="746"/>
      <c r="T4" s="746"/>
      <c r="U4" s="746"/>
      <c r="V4" s="746"/>
      <c r="W4" s="746"/>
      <c r="X4" s="746"/>
      <c r="Y4" s="747"/>
      <c r="Z4" s="10"/>
      <c r="AA4" s="10"/>
      <c r="AB4" s="10"/>
      <c r="AC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row>
    <row r="5" spans="2:126" ht="15">
      <c r="B5" s="136" t="s">
        <v>0</v>
      </c>
      <c r="C5" s="762" t="s">
        <v>37</v>
      </c>
      <c r="D5" s="762"/>
      <c r="E5" s="762"/>
      <c r="F5" s="762"/>
      <c r="G5" s="762"/>
      <c r="H5" s="762"/>
      <c r="I5" s="762"/>
      <c r="J5" s="762"/>
      <c r="K5" s="762"/>
      <c r="L5" s="762"/>
      <c r="M5" s="762"/>
      <c r="N5" s="762"/>
      <c r="O5" s="762"/>
      <c r="P5" s="762"/>
      <c r="Q5" s="762"/>
      <c r="R5" s="762"/>
      <c r="S5" s="762"/>
      <c r="T5" s="762"/>
      <c r="U5" s="762"/>
      <c r="V5" s="762"/>
      <c r="W5" s="762"/>
      <c r="X5" s="762"/>
      <c r="Y5" s="763"/>
      <c r="Z5" s="10"/>
      <c r="AA5" s="10"/>
      <c r="AB5" s="10"/>
      <c r="AC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row>
    <row r="6" spans="2:126" ht="15">
      <c r="B6" s="23" t="s">
        <v>22</v>
      </c>
      <c r="C6" s="764" t="s">
        <v>290</v>
      </c>
      <c r="D6" s="764"/>
      <c r="E6" s="764"/>
      <c r="F6" s="764"/>
      <c r="G6" s="764"/>
      <c r="H6" s="764"/>
      <c r="I6" s="764"/>
      <c r="J6" s="764"/>
      <c r="K6" s="764"/>
      <c r="L6" s="764"/>
      <c r="M6" s="764"/>
      <c r="N6" s="764"/>
      <c r="O6" s="764"/>
      <c r="P6" s="764"/>
      <c r="Q6" s="764"/>
      <c r="R6" s="764"/>
      <c r="S6" s="764"/>
      <c r="T6" s="764"/>
      <c r="U6" s="764"/>
      <c r="V6" s="764"/>
      <c r="W6" s="764"/>
      <c r="X6" s="764"/>
      <c r="Y6" s="765"/>
      <c r="Z6" s="10"/>
      <c r="AA6" s="10"/>
      <c r="AB6" s="10"/>
      <c r="AC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row>
    <row r="7" spans="2:126" ht="42" customHeight="1">
      <c r="B7" s="137" t="s">
        <v>25</v>
      </c>
      <c r="C7" s="766" t="s">
        <v>583</v>
      </c>
      <c r="D7" s="766"/>
      <c r="E7" s="766"/>
      <c r="F7" s="766"/>
      <c r="G7" s="766"/>
      <c r="H7" s="766"/>
      <c r="I7" s="766"/>
      <c r="J7" s="766"/>
      <c r="K7" s="766"/>
      <c r="L7" s="766"/>
      <c r="M7" s="766"/>
      <c r="N7" s="766"/>
      <c r="O7" s="766"/>
      <c r="P7" s="766"/>
      <c r="Q7" s="766"/>
      <c r="R7" s="766"/>
      <c r="S7" s="766"/>
      <c r="T7" s="766"/>
      <c r="U7" s="766"/>
      <c r="V7" s="766"/>
      <c r="W7" s="766"/>
      <c r="X7" s="766"/>
      <c r="Y7" s="767"/>
      <c r="Z7" s="10"/>
      <c r="AA7" s="10"/>
      <c r="AB7" s="10"/>
      <c r="AC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row>
    <row r="8" spans="2:126" ht="15" customHeight="1">
      <c r="B8" s="24" t="s">
        <v>27</v>
      </c>
      <c r="C8" s="766" t="s">
        <v>582</v>
      </c>
      <c r="D8" s="766"/>
      <c r="E8" s="766"/>
      <c r="F8" s="766"/>
      <c r="G8" s="766"/>
      <c r="H8" s="766"/>
      <c r="I8" s="766"/>
      <c r="J8" s="766"/>
      <c r="K8" s="766"/>
      <c r="L8" s="766"/>
      <c r="M8" s="766"/>
      <c r="N8" s="766"/>
      <c r="O8" s="766"/>
      <c r="P8" s="766"/>
      <c r="Q8" s="766"/>
      <c r="R8" s="766"/>
      <c r="S8" s="766"/>
      <c r="T8" s="766"/>
      <c r="U8" s="766"/>
      <c r="V8" s="766"/>
      <c r="W8" s="766"/>
      <c r="X8" s="766"/>
      <c r="Y8" s="767"/>
      <c r="Z8" s="10"/>
      <c r="AA8" s="10"/>
      <c r="AB8" s="10"/>
      <c r="AC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row>
    <row r="9" spans="2:126" ht="150" customHeight="1" thickBot="1">
      <c r="B9" s="487" t="s">
        <v>510</v>
      </c>
      <c r="C9" s="743" t="s">
        <v>593</v>
      </c>
      <c r="D9" s="743"/>
      <c r="E9" s="743"/>
      <c r="F9" s="743"/>
      <c r="G9" s="743"/>
      <c r="H9" s="743"/>
      <c r="I9" s="743"/>
      <c r="J9" s="743"/>
      <c r="K9" s="743"/>
      <c r="L9" s="743"/>
      <c r="M9" s="743"/>
      <c r="N9" s="743"/>
      <c r="O9" s="743"/>
      <c r="P9" s="743"/>
      <c r="Q9" s="743"/>
      <c r="R9" s="743"/>
      <c r="S9" s="743"/>
      <c r="T9" s="743"/>
      <c r="U9" s="743"/>
      <c r="V9" s="743"/>
      <c r="W9" s="743"/>
      <c r="X9" s="743"/>
      <c r="Y9" s="744"/>
      <c r="Z9" s="10"/>
      <c r="AA9" s="10"/>
      <c r="AB9" s="10"/>
      <c r="AC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row>
    <row r="10" spans="2:126" ht="24.75" customHeight="1" thickBot="1">
      <c r="B10" s="138" t="s">
        <v>511</v>
      </c>
      <c r="C10" s="743" t="s">
        <v>585</v>
      </c>
      <c r="D10" s="743"/>
      <c r="E10" s="743"/>
      <c r="F10" s="743"/>
      <c r="G10" s="743"/>
      <c r="H10" s="743"/>
      <c r="I10" s="743"/>
      <c r="J10" s="743"/>
      <c r="K10" s="743"/>
      <c r="L10" s="743"/>
      <c r="M10" s="743"/>
      <c r="N10" s="743"/>
      <c r="O10" s="743"/>
      <c r="P10" s="743"/>
      <c r="Q10" s="743"/>
      <c r="R10" s="743"/>
      <c r="S10" s="743"/>
      <c r="T10" s="743"/>
      <c r="U10" s="743"/>
      <c r="V10" s="743"/>
      <c r="W10" s="743"/>
      <c r="X10" s="743"/>
      <c r="Y10" s="744"/>
      <c r="Z10" s="10"/>
      <c r="AA10" s="10"/>
      <c r="AB10" s="10"/>
      <c r="AC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row>
    <row r="11" spans="2:126" ht="15">
      <c r="B11" s="139"/>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0"/>
      <c r="AA11" s="10"/>
      <c r="AB11" s="10"/>
      <c r="AC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row>
    <row r="12" spans="2:126" ht="15">
      <c r="B12" s="139"/>
      <c r="C12" s="10"/>
      <c r="D12" s="10"/>
      <c r="E12" s="10"/>
      <c r="F12" s="10"/>
      <c r="G12" s="10"/>
      <c r="H12" s="10"/>
      <c r="I12" s="10"/>
      <c r="J12" s="10"/>
      <c r="K12" s="10"/>
      <c r="L12" s="10"/>
      <c r="M12" s="10"/>
      <c r="N12" s="10"/>
      <c r="O12" s="10"/>
      <c r="P12" s="140"/>
      <c r="Q12" s="140"/>
      <c r="R12" s="140"/>
      <c r="S12" s="140"/>
      <c r="T12" s="140"/>
      <c r="U12" s="140"/>
      <c r="V12" s="140"/>
      <c r="W12" s="140"/>
      <c r="X12" s="140"/>
      <c r="Y12" s="140"/>
      <c r="Z12" s="10"/>
      <c r="AA12" s="10"/>
      <c r="AB12" s="10"/>
      <c r="AC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row>
    <row r="13" spans="2:126" ht="24.75" customHeight="1">
      <c r="B13" s="748" t="s">
        <v>51</v>
      </c>
      <c r="C13" s="748"/>
      <c r="D13" s="748"/>
      <c r="E13" s="748"/>
      <c r="F13" s="748"/>
      <c r="G13" s="748"/>
      <c r="H13" s="748"/>
      <c r="I13" s="748"/>
      <c r="J13" s="748"/>
      <c r="K13" s="748"/>
      <c r="L13" s="748"/>
      <c r="M13" s="748"/>
      <c r="N13" s="748"/>
      <c r="O13" s="748"/>
      <c r="P13" s="748"/>
      <c r="Q13" s="748"/>
      <c r="R13" s="748"/>
      <c r="S13" s="748"/>
      <c r="T13" s="748"/>
      <c r="U13" s="748"/>
      <c r="V13" s="748"/>
      <c r="W13" s="748"/>
      <c r="X13" s="748"/>
      <c r="Y13" s="748"/>
      <c r="Z13" s="748"/>
      <c r="AA13" s="748"/>
      <c r="AB13" s="748"/>
      <c r="AC13" s="748"/>
      <c r="AD13" s="748"/>
      <c r="AE13" s="748"/>
      <c r="AF13" s="748"/>
      <c r="AG13" s="748"/>
      <c r="AH13" s="748"/>
      <c r="AI13" s="748"/>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row>
    <row r="14" spans="2:126" ht="15" customHeight="1">
      <c r="B14" s="141"/>
      <c r="C14" s="141"/>
      <c r="D14" s="141"/>
      <c r="F14" s="141"/>
      <c r="G14" s="141"/>
      <c r="H14" s="141"/>
      <c r="I14" s="141"/>
      <c r="J14" s="141"/>
      <c r="K14" s="141"/>
      <c r="L14" s="141"/>
      <c r="M14" s="141"/>
      <c r="N14" s="141"/>
      <c r="O14" s="141"/>
      <c r="P14" s="140"/>
      <c r="Q14" s="140"/>
      <c r="R14" s="140"/>
      <c r="S14" s="140"/>
      <c r="T14" s="142"/>
      <c r="U14" s="10"/>
      <c r="V14" s="10"/>
      <c r="W14" s="10"/>
      <c r="X14" s="140"/>
      <c r="Y14" s="140"/>
      <c r="Z14" s="10"/>
      <c r="AA14" s="10"/>
      <c r="AB14" s="10"/>
      <c r="AC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row>
    <row r="15" spans="2:126" ht="15" customHeight="1">
      <c r="B15" s="141"/>
      <c r="C15" s="141"/>
      <c r="D15" s="141"/>
      <c r="E15" s="141"/>
      <c r="F15" s="141"/>
      <c r="G15" s="141"/>
      <c r="H15" s="141"/>
      <c r="I15" s="141"/>
      <c r="J15" s="141"/>
      <c r="K15" s="141"/>
      <c r="L15" s="141"/>
      <c r="M15" s="141"/>
      <c r="N15" s="141"/>
      <c r="O15" s="141"/>
      <c r="P15" s="140"/>
      <c r="Q15" s="140"/>
      <c r="R15" s="140"/>
      <c r="S15" s="140"/>
      <c r="T15" s="142"/>
      <c r="U15" s="10"/>
      <c r="V15" s="10"/>
      <c r="W15" s="10"/>
      <c r="X15" s="140"/>
      <c r="Y15" s="140"/>
      <c r="Z15" s="10"/>
      <c r="AA15" s="10"/>
      <c r="AB15" s="10"/>
      <c r="AC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row>
    <row r="16" spans="2:126" ht="21" customHeight="1">
      <c r="B16" s="141"/>
      <c r="C16" s="787" t="s">
        <v>522</v>
      </c>
      <c r="D16" s="787"/>
      <c r="E16" s="787"/>
      <c r="F16" s="787"/>
      <c r="G16" s="787"/>
      <c r="H16" s="787"/>
      <c r="I16" s="787"/>
      <c r="J16" s="141"/>
      <c r="K16" s="141"/>
      <c r="P16" s="140"/>
      <c r="Q16" s="140"/>
      <c r="R16" s="140"/>
      <c r="S16" s="140"/>
      <c r="T16" s="142"/>
      <c r="U16" s="10"/>
      <c r="V16" s="10"/>
      <c r="W16" s="10"/>
      <c r="X16" s="140"/>
      <c r="Y16" s="140"/>
      <c r="Z16" s="10"/>
      <c r="AA16" s="10"/>
      <c r="AB16" s="10"/>
      <c r="AC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row>
    <row r="17" spans="2:126" ht="15" customHeight="1">
      <c r="B17" s="141"/>
      <c r="C17" s="141"/>
      <c r="D17" s="141"/>
      <c r="E17" s="141"/>
      <c r="F17" s="141"/>
      <c r="G17" s="141"/>
      <c r="H17" s="141"/>
      <c r="I17" s="141"/>
      <c r="J17" s="141"/>
      <c r="K17" s="141"/>
      <c r="L17" s="141"/>
      <c r="M17" s="141"/>
      <c r="N17" s="141"/>
      <c r="O17" s="141"/>
      <c r="P17" s="140"/>
      <c r="Q17" s="140"/>
      <c r="R17" s="140"/>
      <c r="S17" s="140"/>
      <c r="T17" s="142"/>
      <c r="U17" s="10"/>
      <c r="V17" s="10"/>
      <c r="W17" s="10"/>
      <c r="X17" s="140"/>
      <c r="Y17" s="140"/>
      <c r="Z17" s="10"/>
      <c r="AA17" s="10"/>
      <c r="AB17" s="10"/>
      <c r="AC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row>
    <row r="18" spans="2:126" ht="15" customHeight="1">
      <c r="B18" s="141"/>
      <c r="C18" s="797" t="s">
        <v>517</v>
      </c>
      <c r="D18" s="797"/>
      <c r="E18" s="797"/>
      <c r="F18" s="797"/>
      <c r="G18" s="797"/>
      <c r="H18" s="797"/>
      <c r="I18" s="797"/>
      <c r="J18" s="141"/>
      <c r="K18" s="141"/>
      <c r="L18" s="141"/>
      <c r="M18" s="141"/>
      <c r="N18" s="141"/>
      <c r="O18" s="141"/>
      <c r="P18" s="140"/>
      <c r="Q18" s="140"/>
      <c r="R18" s="140"/>
      <c r="S18" s="140"/>
      <c r="T18" s="142"/>
      <c r="U18" s="10"/>
      <c r="V18" s="10"/>
      <c r="W18" s="10"/>
      <c r="X18" s="140"/>
      <c r="Y18" s="140"/>
      <c r="Z18" s="10"/>
      <c r="AA18" s="10"/>
      <c r="AB18" s="10"/>
      <c r="AC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row>
    <row r="19" spans="2:126" ht="15" customHeight="1" thickBot="1">
      <c r="B19" s="141"/>
      <c r="C19" s="141"/>
      <c r="D19" s="141"/>
      <c r="E19" s="141"/>
      <c r="F19" s="141"/>
      <c r="G19" s="141"/>
      <c r="H19" s="141"/>
      <c r="I19" s="141"/>
      <c r="J19" s="141"/>
      <c r="K19" s="141"/>
      <c r="L19" s="141"/>
      <c r="M19" s="141"/>
      <c r="N19" s="141"/>
      <c r="O19" s="141"/>
      <c r="P19" s="140"/>
      <c r="Q19" s="140"/>
      <c r="R19" s="140"/>
      <c r="S19" s="140"/>
      <c r="T19" s="142"/>
      <c r="U19" s="10"/>
      <c r="V19" s="10"/>
      <c r="W19" s="10"/>
      <c r="X19" s="140"/>
      <c r="Y19" s="140"/>
      <c r="Z19" s="10"/>
      <c r="AA19" s="10"/>
      <c r="AB19" s="10"/>
      <c r="AC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row>
    <row r="20" spans="2:126" ht="15" customHeight="1" thickBot="1">
      <c r="B20" s="141"/>
      <c r="C20" s="397"/>
      <c r="D20" s="791" t="s">
        <v>500</v>
      </c>
      <c r="E20" s="792"/>
      <c r="F20" s="792"/>
      <c r="G20" s="792"/>
      <c r="H20" s="792"/>
      <c r="I20" s="793"/>
      <c r="J20" s="141"/>
      <c r="K20" s="141"/>
      <c r="M20" s="141"/>
      <c r="N20" s="141"/>
      <c r="O20" s="141"/>
      <c r="P20" s="140"/>
      <c r="Q20" s="140"/>
      <c r="R20" s="140"/>
      <c r="S20" s="140"/>
      <c r="T20" s="142"/>
      <c r="U20" s="10"/>
      <c r="V20" s="10"/>
      <c r="W20" s="10"/>
      <c r="X20" s="140"/>
      <c r="Y20" s="140"/>
      <c r="Z20" s="10"/>
      <c r="AA20" s="10"/>
      <c r="AB20" s="10"/>
      <c r="AC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row>
    <row r="21" spans="2:126" ht="86.25" customHeight="1" thickBot="1">
      <c r="B21" s="141"/>
      <c r="C21" s="802" t="s">
        <v>38</v>
      </c>
      <c r="D21" s="660" t="s">
        <v>516</v>
      </c>
      <c r="E21" s="661" t="s">
        <v>575</v>
      </c>
      <c r="F21" s="661" t="s">
        <v>572</v>
      </c>
      <c r="G21" s="661" t="s">
        <v>573</v>
      </c>
      <c r="H21" s="661" t="s">
        <v>574</v>
      </c>
      <c r="I21" s="662" t="s">
        <v>584</v>
      </c>
      <c r="J21" s="141"/>
      <c r="K21" s="141"/>
      <c r="M21" s="58"/>
      <c r="T21" s="142"/>
      <c r="U21" s="10"/>
      <c r="V21" s="10"/>
      <c r="W21" s="10"/>
      <c r="X21" s="140"/>
      <c r="Y21" s="140"/>
      <c r="Z21" s="10"/>
      <c r="AA21" s="10"/>
      <c r="AB21" s="10"/>
      <c r="AC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row>
    <row r="22" spans="2:126" ht="15" customHeight="1" thickBot="1">
      <c r="B22" s="141"/>
      <c r="C22" s="803"/>
      <c r="D22" s="794" t="s">
        <v>499</v>
      </c>
      <c r="E22" s="795"/>
      <c r="F22" s="795"/>
      <c r="G22" s="795"/>
      <c r="H22" s="795"/>
      <c r="I22" s="796"/>
      <c r="M22" s="58"/>
      <c r="T22" s="142"/>
      <c r="U22" s="10"/>
      <c r="V22" s="10"/>
      <c r="W22" s="10"/>
      <c r="X22" s="140"/>
      <c r="Y22" s="140"/>
      <c r="Z22" s="10"/>
      <c r="AA22" s="10"/>
      <c r="AB22" s="10"/>
      <c r="AC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row>
    <row r="23" spans="2:126" ht="45" customHeight="1" thickBot="1">
      <c r="B23" s="141"/>
      <c r="C23" s="804"/>
      <c r="D23" s="663" t="s">
        <v>521</v>
      </c>
      <c r="E23" s="664" t="str">
        <f>D147</f>
        <v>Letrina, Clima seco, capa freática más baja que la letrina, familia reducida (3-5 personas)</v>
      </c>
      <c r="F23" s="664" t="str">
        <f>D148</f>
        <v>Sistema séptico</v>
      </c>
      <c r="G23" s="664" t="str">
        <f>D149</f>
        <v>Sistema séptico</v>
      </c>
      <c r="H23" s="664" t="str">
        <f>D150</f>
        <v>Eliminación en río, lago y mar</v>
      </c>
      <c r="I23" s="665" t="str">
        <f>D151</f>
        <v>Eliminación en río, lago y mar</v>
      </c>
      <c r="M23" s="58"/>
      <c r="T23" s="142"/>
      <c r="U23" s="10"/>
      <c r="V23" s="10"/>
      <c r="W23" s="10"/>
      <c r="X23" s="140"/>
      <c r="Y23" s="140"/>
      <c r="Z23" s="10"/>
      <c r="AA23" s="10"/>
      <c r="AB23" s="10"/>
      <c r="AC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row>
    <row r="24" spans="2:126" ht="15" customHeight="1">
      <c r="B24" s="141"/>
      <c r="C24" s="475">
        <v>1994</v>
      </c>
      <c r="D24" s="474">
        <f>+'IB 4D1a - Población y cobertura'!E57</f>
        <v>0.5970104547213088</v>
      </c>
      <c r="E24" s="474">
        <f>+'IB 4D1a - Población y cobertura'!I57</f>
        <v>0</v>
      </c>
      <c r="F24" s="474">
        <f>+'IB 4D1a - Población y cobertura'!K57</f>
        <v>0.002200560316875849</v>
      </c>
      <c r="G24" s="474">
        <f>+'IB 4D1a - Población y cobertura'!M57</f>
        <v>0.18851397138150697</v>
      </c>
      <c r="H24" s="474">
        <f>+'IB 4D1a - Población y cobertura'!O57</f>
        <v>0.014616698408147853</v>
      </c>
      <c r="I24" s="474">
        <f>+'IB 4D1a - Población y cobertura'!Q57</f>
        <v>0.19765831517216056</v>
      </c>
      <c r="L24" s="58"/>
      <c r="M24" s="398">
        <f aca="true" t="shared" si="0" ref="M24:M49">SUM(D24:J24)</f>
        <v>1</v>
      </c>
      <c r="T24" s="142"/>
      <c r="U24" s="10"/>
      <c r="V24" s="10"/>
      <c r="W24" s="10"/>
      <c r="X24" s="140"/>
      <c r="Y24" s="140"/>
      <c r="Z24" s="10"/>
      <c r="AA24" s="10"/>
      <c r="AB24" s="10"/>
      <c r="AC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row>
    <row r="25" spans="2:126" ht="15" customHeight="1">
      <c r="B25" s="141"/>
      <c r="C25" s="18">
        <v>1995</v>
      </c>
      <c r="D25" s="373">
        <f>+'IB 4D1a - Población y cobertura'!E58</f>
        <v>0.6076209094426175</v>
      </c>
      <c r="E25" s="373">
        <f>+'IB 4D1a - Población y cobertura'!I58</f>
        <v>0</v>
      </c>
      <c r="F25" s="373">
        <f>+'IB 4D1a - Población y cobertura'!K58</f>
        <v>0.004378964017462572</v>
      </c>
      <c r="G25" s="373">
        <f>+'IB 4D1a - Población y cobertura'!M58</f>
        <v>0.1854689277445279</v>
      </c>
      <c r="H25" s="373">
        <f>+'IB 4D1a - Población y cobertura'!O58</f>
        <v>0.014431964855793584</v>
      </c>
      <c r="I25" s="373">
        <f>+'IB 4D1a - Población y cobertura'!Q58</f>
        <v>0.18809923393959846</v>
      </c>
      <c r="L25" s="58"/>
      <c r="M25" s="398">
        <f t="shared" si="0"/>
        <v>0.9999999999999999</v>
      </c>
      <c r="T25" s="142"/>
      <c r="U25" s="10"/>
      <c r="V25" s="10"/>
      <c r="W25" s="10"/>
      <c r="X25" s="140"/>
      <c r="Y25" s="140"/>
      <c r="Z25" s="10"/>
      <c r="AA25" s="10"/>
      <c r="AB25" s="10"/>
      <c r="AC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row>
    <row r="26" spans="2:126" ht="15" customHeight="1">
      <c r="B26" s="141"/>
      <c r="C26" s="18">
        <v>1996</v>
      </c>
      <c r="D26" s="373">
        <f>+'IB 4D1a - Población y cobertura'!E59</f>
        <v>0.6182313641639261</v>
      </c>
      <c r="E26" s="373">
        <f>+'IB 4D1a - Población y cobertura'!I59</f>
        <v>0</v>
      </c>
      <c r="F26" s="373">
        <f>+'IB 4D1a - Población y cobertura'!K59</f>
        <v>0.006557367718049462</v>
      </c>
      <c r="G26" s="373">
        <f>+'IB 4D1a - Población y cobertura'!M59</f>
        <v>0.18242388410754878</v>
      </c>
      <c r="H26" s="373">
        <f>+'IB 4D1a - Población y cobertura'!O59</f>
        <v>0.014247231303439316</v>
      </c>
      <c r="I26" s="373">
        <f>+'IB 4D1a - Población y cobertura'!Q59</f>
        <v>0.17854015270703633</v>
      </c>
      <c r="L26" s="58"/>
      <c r="M26" s="398">
        <f t="shared" si="0"/>
        <v>1</v>
      </c>
      <c r="T26" s="142"/>
      <c r="U26" s="10"/>
      <c r="V26" s="10"/>
      <c r="W26" s="10"/>
      <c r="X26" s="140"/>
      <c r="Y26" s="140"/>
      <c r="Z26" s="10"/>
      <c r="AA26" s="10"/>
      <c r="AB26" s="10"/>
      <c r="AC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row>
    <row r="27" spans="2:126" ht="15" customHeight="1">
      <c r="B27" s="141"/>
      <c r="C27" s="18">
        <v>1997</v>
      </c>
      <c r="D27" s="373">
        <f>+'IB 4D1a - Población y cobertura'!E60</f>
        <v>0.6288418188852348</v>
      </c>
      <c r="E27" s="373">
        <f>+'IB 4D1a - Población y cobertura'!I60</f>
        <v>0</v>
      </c>
      <c r="F27" s="373">
        <f>+'IB 4D1a - Población y cobertura'!K60</f>
        <v>0.008735771418636212</v>
      </c>
      <c r="G27" s="373">
        <f>+'IB 4D1a - Población y cobertura'!M60</f>
        <v>0.1793788404705697</v>
      </c>
      <c r="H27" s="373">
        <f>+'IB 4D1a - Población y cobertura'!O60</f>
        <v>0.014062497751085049</v>
      </c>
      <c r="I27" s="373">
        <f>+'IB 4D1a - Población y cobertura'!Q60</f>
        <v>0.16898107147447422</v>
      </c>
      <c r="L27" s="58"/>
      <c r="M27" s="398">
        <f t="shared" si="0"/>
        <v>1</v>
      </c>
      <c r="T27" s="142"/>
      <c r="U27" s="10"/>
      <c r="V27" s="10"/>
      <c r="W27" s="10"/>
      <c r="X27" s="140"/>
      <c r="Y27" s="140"/>
      <c r="Z27" s="10"/>
      <c r="AA27" s="10"/>
      <c r="AB27" s="10"/>
      <c r="AC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row>
    <row r="28" spans="2:126" ht="15" customHeight="1">
      <c r="B28" s="141"/>
      <c r="C28" s="18">
        <v>1998</v>
      </c>
      <c r="D28" s="373">
        <f>+'IB 4D1a - Población y cobertura'!E61</f>
        <v>0.6394522736065436</v>
      </c>
      <c r="E28" s="373">
        <f>+'IB 4D1a - Población y cobertura'!I61</f>
        <v>0</v>
      </c>
      <c r="F28" s="373">
        <f>+'IB 4D1a - Población y cobertura'!K61</f>
        <v>0.01091417511922299</v>
      </c>
      <c r="G28" s="373">
        <f>+'IB 4D1a - Población y cobertura'!M61</f>
        <v>0.17633379683359063</v>
      </c>
      <c r="H28" s="373">
        <f>+'IB 4D1a - Población y cobertura'!O61</f>
        <v>0.01387776419873078</v>
      </c>
      <c r="I28" s="373">
        <f>+'IB 4D1a - Población y cobertura'!Q61</f>
        <v>0.15942199024191206</v>
      </c>
      <c r="L28" s="58"/>
      <c r="M28" s="398">
        <f t="shared" si="0"/>
        <v>1</v>
      </c>
      <c r="T28" s="142"/>
      <c r="U28" s="10"/>
      <c r="V28" s="10"/>
      <c r="W28" s="10"/>
      <c r="X28" s="140"/>
      <c r="Y28" s="140"/>
      <c r="Z28" s="10"/>
      <c r="AA28" s="10"/>
      <c r="AB28" s="10"/>
      <c r="AC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row>
    <row r="29" spans="2:126" ht="15" customHeight="1">
      <c r="B29" s="141"/>
      <c r="C29" s="18">
        <v>1999</v>
      </c>
      <c r="D29" s="373">
        <f>+'IB 4D1a - Población y cobertura'!E62</f>
        <v>0.6500627283278522</v>
      </c>
      <c r="E29" s="373">
        <f>+'IB 4D1a - Población y cobertura'!I62</f>
        <v>0</v>
      </c>
      <c r="F29" s="373">
        <f>+'IB 4D1a - Población y cobertura'!K62</f>
        <v>0.013092578819809852</v>
      </c>
      <c r="G29" s="373">
        <f>+'IB 4D1a - Población y cobertura'!M62</f>
        <v>0.17328875319661152</v>
      </c>
      <c r="H29" s="373">
        <f>+'IB 4D1a - Población y cobertura'!O62</f>
        <v>0.013693030646376513</v>
      </c>
      <c r="I29" s="373">
        <f>+'IB 4D1a - Población y cobertura'!Q62</f>
        <v>0.14986290900934995</v>
      </c>
      <c r="L29" s="58"/>
      <c r="M29" s="398">
        <f t="shared" si="0"/>
        <v>1</v>
      </c>
      <c r="T29" s="142"/>
      <c r="U29" s="10"/>
      <c r="V29" s="10"/>
      <c r="W29" s="10"/>
      <c r="X29" s="140"/>
      <c r="Y29" s="140"/>
      <c r="Z29" s="10"/>
      <c r="AA29" s="10"/>
      <c r="AB29" s="10"/>
      <c r="AC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row>
    <row r="30" spans="2:126" ht="15" customHeight="1">
      <c r="B30" s="141"/>
      <c r="C30" s="18">
        <v>2000</v>
      </c>
      <c r="D30" s="373">
        <f>+'IB 4D1a - Población y cobertura'!E63</f>
        <v>0.6606731830491609</v>
      </c>
      <c r="E30" s="373">
        <f>+'IB 4D1a - Población y cobertura'!I63</f>
        <v>0</v>
      </c>
      <c r="F30" s="373">
        <f>+'IB 4D1a - Población y cobertura'!K63</f>
        <v>0.015270982520396603</v>
      </c>
      <c r="G30" s="373">
        <f>+'IB 4D1a - Población y cobertura'!M63</f>
        <v>0.17024370955963244</v>
      </c>
      <c r="H30" s="373">
        <f>+'IB 4D1a - Población y cobertura'!O63</f>
        <v>0.013508297094022244</v>
      </c>
      <c r="I30" s="373">
        <f>+'IB 4D1a - Población y cobertura'!Q63</f>
        <v>0.14030382777678782</v>
      </c>
      <c r="L30" s="58"/>
      <c r="M30" s="398">
        <f t="shared" si="0"/>
        <v>1</v>
      </c>
      <c r="T30" s="142"/>
      <c r="U30" s="10"/>
      <c r="V30" s="10"/>
      <c r="W30" s="10"/>
      <c r="X30" s="140"/>
      <c r="Y30" s="140"/>
      <c r="Z30" s="10"/>
      <c r="AA30" s="10"/>
      <c r="AB30" s="10"/>
      <c r="AC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row>
    <row r="31" spans="2:126" ht="15" customHeight="1">
      <c r="B31" s="141"/>
      <c r="C31" s="18">
        <v>2001</v>
      </c>
      <c r="D31" s="373">
        <f>+'IB 4D1a - Población y cobertura'!E64</f>
        <v>0.6712836377704696</v>
      </c>
      <c r="E31" s="373">
        <f>+'IB 4D1a - Población y cobertura'!I64</f>
        <v>0</v>
      </c>
      <c r="F31" s="373">
        <f>+'IB 4D1a - Población y cobertura'!K64</f>
        <v>0.017449386220983326</v>
      </c>
      <c r="G31" s="373">
        <f>+'IB 4D1a - Población y cobertura'!M64</f>
        <v>0.16719866592265337</v>
      </c>
      <c r="H31" s="373">
        <f>+'IB 4D1a - Población y cobertura'!O64</f>
        <v>0.013323563541667976</v>
      </c>
      <c r="I31" s="373">
        <f>+'IB 4D1a - Población y cobertura'!Q64</f>
        <v>0.13074474654422572</v>
      </c>
      <c r="L31" s="58"/>
      <c r="M31" s="398">
        <f t="shared" si="0"/>
        <v>1</v>
      </c>
      <c r="T31" s="142"/>
      <c r="U31" s="10"/>
      <c r="V31" s="10"/>
      <c r="W31" s="10"/>
      <c r="X31" s="140"/>
      <c r="Y31" s="140"/>
      <c r="Z31" s="10"/>
      <c r="AA31" s="10"/>
      <c r="AB31" s="10"/>
      <c r="AC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row>
    <row r="32" spans="2:126" ht="15" customHeight="1">
      <c r="B32" s="141"/>
      <c r="C32" s="18">
        <v>2002</v>
      </c>
      <c r="D32" s="373">
        <f>+'IB 4D1a - Población y cobertura'!E65</f>
        <v>0.6818940924917783</v>
      </c>
      <c r="E32" s="373">
        <f>+'IB 4D1a - Población y cobertura'!I65</f>
        <v>0</v>
      </c>
      <c r="F32" s="373">
        <f>+'IB 4D1a - Población y cobertura'!K65</f>
        <v>0.019627789921570077</v>
      </c>
      <c r="G32" s="373">
        <f>+'IB 4D1a - Población y cobertura'!M65</f>
        <v>0.1641536222856743</v>
      </c>
      <c r="H32" s="373">
        <f>+'IB 4D1a - Población y cobertura'!O65</f>
        <v>0.013138829989313709</v>
      </c>
      <c r="I32" s="373">
        <f>+'IB 4D1a - Población y cobertura'!Q65</f>
        <v>0.12118566531166358</v>
      </c>
      <c r="L32" s="58"/>
      <c r="M32" s="398">
        <f t="shared" si="0"/>
        <v>1</v>
      </c>
      <c r="T32" s="142"/>
      <c r="U32" s="10"/>
      <c r="V32" s="10"/>
      <c r="W32" s="10"/>
      <c r="X32" s="140"/>
      <c r="Y32" s="140"/>
      <c r="Z32" s="10"/>
      <c r="AA32" s="10"/>
      <c r="AB32" s="10"/>
      <c r="AC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row>
    <row r="33" spans="2:126" ht="15" customHeight="1">
      <c r="B33" s="141"/>
      <c r="C33" s="18">
        <v>2003</v>
      </c>
      <c r="D33" s="373">
        <f>+'IB 4D1a - Población y cobertura'!E66</f>
        <v>0.6925045472130871</v>
      </c>
      <c r="E33" s="373">
        <f>+'IB 4D1a - Población y cobertura'!I66</f>
        <v>0</v>
      </c>
      <c r="F33" s="373">
        <f>+'IB 4D1a - Población y cobertura'!K66</f>
        <v>0.021806193622156828</v>
      </c>
      <c r="G33" s="373">
        <f>+'IB 4D1a - Población y cobertura'!M66</f>
        <v>0.1611085786486952</v>
      </c>
      <c r="H33" s="373">
        <f>+'IB 4D1a - Población y cobertura'!O66</f>
        <v>0.012954096436959439</v>
      </c>
      <c r="I33" s="373">
        <f>+'IB 4D1a - Población y cobertura'!Q66</f>
        <v>0.11162658407910145</v>
      </c>
      <c r="L33" s="58"/>
      <c r="M33" s="398">
        <f t="shared" si="0"/>
        <v>1</v>
      </c>
      <c r="T33" s="142"/>
      <c r="U33" s="10"/>
      <c r="V33" s="10"/>
      <c r="W33" s="10"/>
      <c r="X33" s="140"/>
      <c r="Y33" s="140"/>
      <c r="Z33" s="10"/>
      <c r="AA33" s="10"/>
      <c r="AB33" s="10"/>
      <c r="AC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row>
    <row r="34" spans="2:126" ht="15" customHeight="1">
      <c r="B34" s="141"/>
      <c r="C34" s="18">
        <v>2004</v>
      </c>
      <c r="D34" s="373">
        <f>+'IB 4D1a - Población y cobertura'!E67</f>
        <v>0.7031150019343957</v>
      </c>
      <c r="E34" s="373">
        <f>+'IB 4D1a - Población y cobertura'!I67</f>
        <v>0</v>
      </c>
      <c r="F34" s="373">
        <f>+'IB 4D1a - Población y cobertura'!K67</f>
        <v>0.023982750938052872</v>
      </c>
      <c r="G34" s="373">
        <f>+'IB 4D1a - Población y cobertura'!M67</f>
        <v>0.1580635350117161</v>
      </c>
      <c r="H34" s="373">
        <f>+'IB 4D1a - Población y cobertura'!O67</f>
        <v>0.012769362884605171</v>
      </c>
      <c r="I34" s="373">
        <f>+'IB 4D1a - Población y cobertura'!Q67</f>
        <v>0.10206750284653934</v>
      </c>
      <c r="L34" s="58"/>
      <c r="M34" s="398">
        <f t="shared" si="0"/>
        <v>0.9999981536153092</v>
      </c>
      <c r="T34" s="142"/>
      <c r="U34" s="10"/>
      <c r="V34" s="10"/>
      <c r="W34" s="10"/>
      <c r="X34" s="140"/>
      <c r="Y34" s="140"/>
      <c r="Z34" s="10"/>
      <c r="AA34" s="10"/>
      <c r="AB34" s="10"/>
      <c r="AC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row>
    <row r="35" spans="2:126" ht="15" customHeight="1">
      <c r="B35" s="141"/>
      <c r="C35" s="18">
        <v>2005</v>
      </c>
      <c r="D35" s="472">
        <f>+'IB 4D1a - Población y cobertura'!E68</f>
        <v>0.7137254566557044</v>
      </c>
      <c r="E35" s="472">
        <f>+'IB 4D1a - Población y cobertura'!I68</f>
        <v>0</v>
      </c>
      <c r="F35" s="472">
        <f>+'IB 4D1a - Población y cobertura'!K68</f>
        <v>0.02616300102333041</v>
      </c>
      <c r="G35" s="472">
        <f>+'IB 4D1a - Población y cobertura'!M68</f>
        <v>0.15501849137473703</v>
      </c>
      <c r="H35" s="472">
        <f>+'IB 4D1a - Población y cobertura'!O68</f>
        <v>0.012584629332250904</v>
      </c>
      <c r="I35" s="472">
        <f>+'IB 4D1a - Población y cobertura'!Q68</f>
        <v>0.09250842161397721</v>
      </c>
      <c r="L35" s="58"/>
      <c r="M35" s="398">
        <f t="shared" si="0"/>
        <v>0.9999999999999999</v>
      </c>
      <c r="T35" s="142"/>
      <c r="U35" s="10"/>
      <c r="V35" s="10"/>
      <c r="W35" s="10"/>
      <c r="X35" s="140"/>
      <c r="Y35" s="140"/>
      <c r="Z35" s="10"/>
      <c r="AA35" s="10"/>
      <c r="AB35" s="10"/>
      <c r="AC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row>
    <row r="36" spans="2:126" ht="15" customHeight="1">
      <c r="B36" s="141"/>
      <c r="C36" s="18">
        <v>2006</v>
      </c>
      <c r="D36" s="373">
        <f>+'IB 4D1a - Población y cobertura'!E69</f>
        <v>0.7146245024094642</v>
      </c>
      <c r="E36" s="373">
        <f>+'IB 4D1a - Población y cobertura'!I69</f>
        <v>0</v>
      </c>
      <c r="F36" s="373">
        <f>+'IB 4D1a - Población y cobertura'!K69</f>
        <v>0.03696580955870641</v>
      </c>
      <c r="G36" s="373">
        <f>+'IB 4D1a - Población y cobertura'!M69</f>
        <v>0.1437549227685705</v>
      </c>
      <c r="H36" s="373">
        <f>+'IB 4D1a - Población y cobertura'!O69</f>
        <v>0.013056675191498408</v>
      </c>
      <c r="I36" s="373">
        <f>+'IB 4D1a - Población y cobertura'!Q69</f>
        <v>0.09159809007176044</v>
      </c>
      <c r="L36" s="58"/>
      <c r="M36" s="398">
        <f t="shared" si="0"/>
        <v>1</v>
      </c>
      <c r="T36" s="142"/>
      <c r="U36" s="10"/>
      <c r="V36" s="10"/>
      <c r="W36" s="10"/>
      <c r="X36" s="140"/>
      <c r="Y36" s="140"/>
      <c r="Z36" s="10"/>
      <c r="AA36" s="10"/>
      <c r="AB36" s="10"/>
      <c r="AC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row>
    <row r="37" spans="2:126" ht="15" customHeight="1">
      <c r="B37" s="141"/>
      <c r="C37" s="18">
        <v>2007</v>
      </c>
      <c r="D37" s="472">
        <f>+'IB 4D1a - Población y cobertura'!E70</f>
        <v>0.715523548163224</v>
      </c>
      <c r="E37" s="472">
        <f>+'IB 4D1a - Población y cobertura'!I70</f>
        <v>0</v>
      </c>
      <c r="F37" s="472">
        <f>+'IB 4D1a - Población y cobertura'!K70</f>
        <v>0.047768618094082414</v>
      </c>
      <c r="G37" s="472">
        <f>+'IB 4D1a - Población y cobertura'!M70</f>
        <v>0.13249135416240396</v>
      </c>
      <c r="H37" s="472">
        <f>+'IB 4D1a - Población y cobertura'!O70</f>
        <v>0.01352872105074591</v>
      </c>
      <c r="I37" s="472">
        <f>+'IB 4D1a - Población y cobertura'!Q70</f>
        <v>0.09068775852954367</v>
      </c>
      <c r="L37" s="58"/>
      <c r="M37" s="398">
        <f t="shared" si="0"/>
        <v>1</v>
      </c>
      <c r="T37" s="142"/>
      <c r="U37" s="10"/>
      <c r="V37" s="10"/>
      <c r="W37" s="10"/>
      <c r="X37" s="140"/>
      <c r="Y37" s="140"/>
      <c r="Z37" s="10"/>
      <c r="AA37" s="10"/>
      <c r="AB37" s="10"/>
      <c r="AC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row>
    <row r="38" spans="2:126" ht="15" customHeight="1">
      <c r="B38" s="141"/>
      <c r="C38" s="18">
        <v>2008</v>
      </c>
      <c r="D38" s="373">
        <f>+'IB 4D1a - Población y cobertura'!E71</f>
        <v>0.7358188385305793</v>
      </c>
      <c r="E38" s="373">
        <f>+'IB 4D1a - Población y cobertura'!I71</f>
        <v>0.002</v>
      </c>
      <c r="F38" s="373">
        <f>+'IB 4D1a - Población y cobertura'!K71</f>
        <v>0.044414894475265934</v>
      </c>
      <c r="G38" s="373">
        <f>+'IB 4D1a - Población y cobertura'!M71</f>
        <v>0.12019308332992316</v>
      </c>
      <c r="H38" s="373">
        <f>+'IB 4D1a - Población y cobertura'!O71</f>
        <v>0.013622976840596728</v>
      </c>
      <c r="I38" s="373">
        <f>+'IB 4D1a - Población y cobertura'!Q71</f>
        <v>0.08395020682363494</v>
      </c>
      <c r="L38" s="58"/>
      <c r="M38" s="398">
        <f t="shared" si="0"/>
        <v>1</v>
      </c>
      <c r="T38" s="142"/>
      <c r="U38" s="10"/>
      <c r="V38" s="10"/>
      <c r="W38" s="10"/>
      <c r="X38" s="140"/>
      <c r="Y38" s="140"/>
      <c r="Z38" s="10"/>
      <c r="AA38" s="10"/>
      <c r="AB38" s="10"/>
      <c r="AC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row>
    <row r="39" spans="2:126" ht="15" customHeight="1">
      <c r="B39" s="141"/>
      <c r="C39" s="18">
        <v>2009</v>
      </c>
      <c r="D39" s="373">
        <f>+'IB 4D1a - Población y cobertura'!E72</f>
        <v>0.7561141288979344</v>
      </c>
      <c r="E39" s="373">
        <f>+'IB 4D1a - Población y cobertura'!I72</f>
        <v>0.004</v>
      </c>
      <c r="F39" s="373">
        <f>+'IB 4D1a - Población y cobertura'!K72</f>
        <v>0.04106117085644945</v>
      </c>
      <c r="G39" s="373">
        <f>+'IB 4D1a - Población y cobertura'!M72</f>
        <v>0.10789481249744237</v>
      </c>
      <c r="H39" s="373">
        <f>+'IB 4D1a - Población y cobertura'!O72</f>
        <v>0.013717232630447546</v>
      </c>
      <c r="I39" s="373">
        <f>+'IB 4D1a - Población y cobertura'!Q72</f>
        <v>0.0772126551177262</v>
      </c>
      <c r="L39" s="58"/>
      <c r="M39" s="398">
        <f t="shared" si="0"/>
        <v>1</v>
      </c>
      <c r="T39" s="142"/>
      <c r="U39" s="10"/>
      <c r="V39" s="10"/>
      <c r="W39" s="10"/>
      <c r="X39" s="140"/>
      <c r="Y39" s="140"/>
      <c r="Z39" s="10"/>
      <c r="AA39" s="10"/>
      <c r="AB39" s="10"/>
      <c r="AC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row>
    <row r="40" spans="2:126" ht="15" customHeight="1">
      <c r="B40" s="141"/>
      <c r="C40" s="18">
        <v>2010</v>
      </c>
      <c r="D40" s="373">
        <f>+'IB 4D1a - Población y cobertura'!E73</f>
        <v>0.7764094192652896</v>
      </c>
      <c r="E40" s="373">
        <f>+'IB 4D1a - Población y cobertura'!I73</f>
        <v>0.006</v>
      </c>
      <c r="F40" s="373">
        <f>+'IB 4D1a - Población y cobertura'!K73</f>
        <v>0.03770744723763297</v>
      </c>
      <c r="G40" s="373">
        <f>+'IB 4D1a - Población y cobertura'!M73</f>
        <v>0.09559654166496158</v>
      </c>
      <c r="H40" s="373">
        <f>+'IB 4D1a - Población y cobertura'!O73</f>
        <v>0.013811488420298364</v>
      </c>
      <c r="I40" s="373">
        <f>+'IB 4D1a - Población y cobertura'!Q73</f>
        <v>0.07047510341181747</v>
      </c>
      <c r="L40" s="58"/>
      <c r="M40" s="398">
        <f t="shared" si="0"/>
        <v>1</v>
      </c>
      <c r="T40" s="142"/>
      <c r="U40" s="10"/>
      <c r="V40" s="10"/>
      <c r="W40" s="10"/>
      <c r="X40" s="140"/>
      <c r="Y40" s="140"/>
      <c r="Z40" s="10"/>
      <c r="AA40" s="10"/>
      <c r="AB40" s="10"/>
      <c r="AC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row>
    <row r="41" spans="2:126" ht="15" customHeight="1">
      <c r="B41" s="141"/>
      <c r="C41" s="18">
        <v>2011</v>
      </c>
      <c r="D41" s="373">
        <f>+'IB 4D1a - Población y cobertura'!E74</f>
        <v>0.7967047096326447</v>
      </c>
      <c r="E41" s="373">
        <f>+'IB 4D1a - Población y cobertura'!I74</f>
        <v>0.008</v>
      </c>
      <c r="F41" s="373">
        <f>+'IB 4D1a - Población y cobertura'!K74</f>
        <v>0.03435372361881648</v>
      </c>
      <c r="G41" s="373">
        <f>+'IB 4D1a - Población y cobertura'!M74</f>
        <v>0.08329827083248079</v>
      </c>
      <c r="H41" s="373">
        <f>+'IB 4D1a - Población y cobertura'!O74</f>
        <v>0.013905744210149182</v>
      </c>
      <c r="I41" s="373">
        <f>+'IB 4D1a - Población y cobertura'!Q74</f>
        <v>0.06373755170590874</v>
      </c>
      <c r="L41" s="58"/>
      <c r="M41" s="398">
        <f t="shared" si="0"/>
        <v>1</v>
      </c>
      <c r="T41" s="142"/>
      <c r="U41" s="10"/>
      <c r="V41" s="10"/>
      <c r="W41" s="10"/>
      <c r="X41" s="140"/>
      <c r="Y41" s="140"/>
      <c r="Z41" s="10"/>
      <c r="AA41" s="10"/>
      <c r="AB41" s="10"/>
      <c r="AC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row>
    <row r="42" spans="2:126" ht="15" customHeight="1">
      <c r="B42" s="141"/>
      <c r="C42" s="18">
        <v>2012</v>
      </c>
      <c r="D42" s="373">
        <f>+'IB 4D1a - Población y cobertura'!E75</f>
        <v>0.817</v>
      </c>
      <c r="E42" s="373">
        <f>+'IB 4D1a - Población y cobertura'!I75</f>
        <v>0.01</v>
      </c>
      <c r="F42" s="373">
        <f>+'IB 4D1a - Población y cobertura'!K75</f>
        <v>0.031</v>
      </c>
      <c r="G42" s="373">
        <f>+'IB 4D1a - Población y cobertura'!M75</f>
        <v>0.071</v>
      </c>
      <c r="H42" s="373">
        <f>+'IB 4D1a - Población y cobertura'!O75</f>
        <v>0.014</v>
      </c>
      <c r="I42" s="373">
        <f>+'IB 4D1a - Población y cobertura'!Q75</f>
        <v>0.057</v>
      </c>
      <c r="L42" s="58"/>
      <c r="M42" s="398">
        <f t="shared" si="0"/>
        <v>1</v>
      </c>
      <c r="T42" s="142"/>
      <c r="U42" s="10"/>
      <c r="V42" s="10"/>
      <c r="W42" s="10"/>
      <c r="X42" s="140"/>
      <c r="Y42" s="140"/>
      <c r="Z42" s="10"/>
      <c r="AA42" s="10"/>
      <c r="AB42" s="10"/>
      <c r="AC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row>
    <row r="43" spans="2:126" ht="15" customHeight="1">
      <c r="B43" s="141"/>
      <c r="C43" s="18">
        <v>2013</v>
      </c>
      <c r="D43" s="473">
        <f>+'IB 4D1a - Población y cobertura'!E76</f>
        <v>0.833</v>
      </c>
      <c r="E43" s="473">
        <f>+'IB 4D1a - Población y cobertura'!I76</f>
        <v>0.006</v>
      </c>
      <c r="F43" s="473">
        <f>+'IB 4D1a - Población y cobertura'!K76</f>
        <v>0.025</v>
      </c>
      <c r="G43" s="473">
        <f>+'IB 4D1a - Población y cobertura'!M76</f>
        <v>0.068</v>
      </c>
      <c r="H43" s="473">
        <f>+'IB 4D1a - Población y cobertura'!O76</f>
        <v>0.012</v>
      </c>
      <c r="I43" s="473">
        <f>+'IB 4D1a - Población y cobertura'!Q76</f>
        <v>0.056</v>
      </c>
      <c r="L43" s="58"/>
      <c r="M43" s="398">
        <f t="shared" si="0"/>
        <v>1</v>
      </c>
      <c r="T43" s="142"/>
      <c r="U43" s="10"/>
      <c r="V43" s="10"/>
      <c r="W43" s="10"/>
      <c r="X43" s="140"/>
      <c r="Y43" s="140"/>
      <c r="Z43" s="10"/>
      <c r="AA43" s="10"/>
      <c r="AB43" s="10"/>
      <c r="AC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row>
    <row r="44" spans="2:126" ht="15" customHeight="1">
      <c r="B44" s="141"/>
      <c r="C44" s="18">
        <v>2014</v>
      </c>
      <c r="D44" s="473">
        <f>+'IB 4D1a - Población y cobertura'!E77</f>
        <v>0.836</v>
      </c>
      <c r="E44" s="473">
        <f>+'IB 4D1a - Población y cobertura'!I77</f>
        <v>0.006</v>
      </c>
      <c r="F44" s="473">
        <f>+'IB 4D1a - Población y cobertura'!K77</f>
        <v>0.021</v>
      </c>
      <c r="G44" s="473">
        <f>+'IB 4D1a - Población y cobertura'!M77</f>
        <v>0.068</v>
      </c>
      <c r="H44" s="473">
        <f>+'IB 4D1a - Población y cobertura'!O77</f>
        <v>0.014</v>
      </c>
      <c r="I44" s="473">
        <f>+'IB 4D1a - Población y cobertura'!Q77</f>
        <v>0.054</v>
      </c>
      <c r="L44" s="58"/>
      <c r="M44" s="398">
        <f t="shared" si="0"/>
        <v>0.9990000000000001</v>
      </c>
      <c r="T44" s="142"/>
      <c r="U44" s="10"/>
      <c r="V44" s="10"/>
      <c r="W44" s="10"/>
      <c r="X44" s="140"/>
      <c r="Y44" s="140"/>
      <c r="Z44" s="10"/>
      <c r="AA44" s="10"/>
      <c r="AB44" s="10"/>
      <c r="AC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row>
    <row r="45" spans="2:126" ht="15" customHeight="1">
      <c r="B45" s="141"/>
      <c r="C45" s="18">
        <v>2015</v>
      </c>
      <c r="D45" s="473">
        <f>+'IB 4D1a - Población y cobertura'!E78</f>
        <v>0.869</v>
      </c>
      <c r="E45" s="473">
        <f>+'IB 4D1a - Población y cobertura'!I78</f>
        <v>0.006</v>
      </c>
      <c r="F45" s="473">
        <f>+'IB 4D1a - Población y cobertura'!K78</f>
        <v>0.019</v>
      </c>
      <c r="G45" s="473">
        <f>+'IB 4D1a - Población y cobertura'!M78</f>
        <v>0.05</v>
      </c>
      <c r="H45" s="473">
        <f>+'IB 4D1a - Población y cobertura'!O78</f>
        <v>0.014</v>
      </c>
      <c r="I45" s="473">
        <f>+'IB 4D1a - Población y cobertura'!Q78</f>
        <v>0.042</v>
      </c>
      <c r="L45" s="58"/>
      <c r="M45" s="398">
        <f t="shared" si="0"/>
        <v>1</v>
      </c>
      <c r="T45" s="142"/>
      <c r="U45" s="10"/>
      <c r="V45" s="10"/>
      <c r="W45" s="10"/>
      <c r="X45" s="140"/>
      <c r="Y45" s="140"/>
      <c r="Z45" s="10"/>
      <c r="AA45" s="10"/>
      <c r="AB45" s="10"/>
      <c r="AC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row>
    <row r="46" spans="2:126" ht="15" customHeight="1">
      <c r="B46" s="141"/>
      <c r="C46" s="18">
        <v>2016</v>
      </c>
      <c r="D46" s="473">
        <f>+'IB 4D1a - Población y cobertura'!E79</f>
        <v>0.881</v>
      </c>
      <c r="E46" s="473">
        <f>+'IB 4D1a - Población y cobertura'!I79</f>
        <v>0.004</v>
      </c>
      <c r="F46" s="473">
        <f>+'IB 4D1a - Población y cobertura'!K79</f>
        <v>0.014</v>
      </c>
      <c r="G46" s="473">
        <f>+'IB 4D1a - Población y cobertura'!M79</f>
        <v>0.053</v>
      </c>
      <c r="H46" s="473">
        <f>+'IB 4D1a - Población y cobertura'!O79</f>
        <v>0.012</v>
      </c>
      <c r="I46" s="473">
        <f>+'IB 4D1a - Población y cobertura'!Q79</f>
        <v>0.036</v>
      </c>
      <c r="L46" s="58"/>
      <c r="M46" s="398">
        <f t="shared" si="0"/>
        <v>1</v>
      </c>
      <c r="T46" s="142"/>
      <c r="U46" s="10"/>
      <c r="V46" s="10"/>
      <c r="W46" s="10"/>
      <c r="X46" s="140"/>
      <c r="Y46" s="140"/>
      <c r="Z46" s="10"/>
      <c r="AA46" s="10"/>
      <c r="AB46" s="10"/>
      <c r="AC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row>
    <row r="47" spans="2:126" ht="15" customHeight="1">
      <c r="B47" s="141"/>
      <c r="C47" s="18">
        <v>2017</v>
      </c>
      <c r="D47" s="473">
        <f>+'IB 4D1a - Población y cobertura'!E80</f>
        <v>0.887</v>
      </c>
      <c r="E47" s="473">
        <f>+'IB 4D1a - Población y cobertura'!I80</f>
        <v>0.003</v>
      </c>
      <c r="F47" s="473">
        <f>+'IB 4D1a - Población y cobertura'!K80</f>
        <v>0.012</v>
      </c>
      <c r="G47" s="473">
        <f>+'IB 4D1a - Población y cobertura'!M80</f>
        <v>0.049</v>
      </c>
      <c r="H47" s="473">
        <f>+'IB 4D1a - Población y cobertura'!O80</f>
        <v>0.013</v>
      </c>
      <c r="I47" s="473">
        <f>+'IB 4D1a - Población y cobertura'!Q80</f>
        <v>0.036</v>
      </c>
      <c r="L47" s="58"/>
      <c r="M47" s="398">
        <f t="shared" si="0"/>
        <v>1</v>
      </c>
      <c r="T47" s="142"/>
      <c r="U47" s="10"/>
      <c r="V47" s="10"/>
      <c r="W47" s="10"/>
      <c r="X47" s="140"/>
      <c r="Y47" s="140"/>
      <c r="Z47" s="10"/>
      <c r="AA47" s="10"/>
      <c r="AB47" s="10"/>
      <c r="AC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row>
    <row r="48" spans="2:126" ht="15" customHeight="1">
      <c r="B48" s="141"/>
      <c r="C48" s="18">
        <v>2018</v>
      </c>
      <c r="D48" s="473">
        <f>+'IB 4D1a - Población y cobertura'!E81</f>
        <v>0.899</v>
      </c>
      <c r="E48" s="473">
        <f>+'IB 4D1a - Población y cobertura'!I81</f>
        <v>0.004</v>
      </c>
      <c r="F48" s="473">
        <f>+'IB 4D1a - Población y cobertura'!K81</f>
        <v>0.012</v>
      </c>
      <c r="G48" s="473">
        <f>+'IB 4D1a - Población y cobertura'!M81</f>
        <v>0.042</v>
      </c>
      <c r="H48" s="473">
        <f>+'IB 4D1a - Población y cobertura'!O81</f>
        <v>0.011</v>
      </c>
      <c r="I48" s="473">
        <f>+'IB 4D1a - Población y cobertura'!Q81</f>
        <v>0.033</v>
      </c>
      <c r="L48" s="58"/>
      <c r="M48" s="398">
        <f t="shared" si="0"/>
        <v>1.0010000000000001</v>
      </c>
      <c r="T48" s="142"/>
      <c r="U48" s="10"/>
      <c r="V48" s="10"/>
      <c r="W48" s="10"/>
      <c r="X48" s="140"/>
      <c r="Y48" s="140"/>
      <c r="Z48" s="10"/>
      <c r="AA48" s="10"/>
      <c r="AB48" s="10"/>
      <c r="AC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row>
    <row r="49" spans="2:126" ht="15" customHeight="1">
      <c r="B49" s="141"/>
      <c r="C49" s="18">
        <v>2019</v>
      </c>
      <c r="D49" s="473">
        <f>+'IB 4D1a - Población y cobertura'!E82</f>
        <v>0.901</v>
      </c>
      <c r="E49" s="473">
        <f>+'IB 4D1a - Población y cobertura'!I82</f>
        <v>0.004</v>
      </c>
      <c r="F49" s="473">
        <f>+'IB 4D1a - Población y cobertura'!K82</f>
        <v>0.012</v>
      </c>
      <c r="G49" s="473">
        <f>+'IB 4D1a - Población y cobertura'!M82</f>
        <v>0.039</v>
      </c>
      <c r="H49" s="473">
        <f>+'IB 4D1a - Población y cobertura'!O82</f>
        <v>0.011</v>
      </c>
      <c r="I49" s="473">
        <f>+'IB 4D1a - Población y cobertura'!Q82</f>
        <v>0.032</v>
      </c>
      <c r="L49" s="58"/>
      <c r="M49" s="398">
        <f t="shared" si="0"/>
        <v>0.9990000000000001</v>
      </c>
      <c r="T49" s="142"/>
      <c r="U49" s="10"/>
      <c r="V49" s="10"/>
      <c r="W49" s="10"/>
      <c r="X49" s="140"/>
      <c r="Y49" s="140"/>
      <c r="Z49" s="10"/>
      <c r="AA49" s="10"/>
      <c r="AB49" s="10"/>
      <c r="AC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row>
    <row r="50" spans="2:126" ht="15" customHeight="1">
      <c r="B50" s="141"/>
      <c r="C50" s="141"/>
      <c r="D50" s="141"/>
      <c r="E50" s="141"/>
      <c r="F50" s="141"/>
      <c r="G50" s="141"/>
      <c r="H50" s="141"/>
      <c r="I50" s="141"/>
      <c r="K50" s="141"/>
      <c r="L50" s="141"/>
      <c r="M50" s="141"/>
      <c r="N50" s="141"/>
      <c r="O50" s="141"/>
      <c r="P50" s="140"/>
      <c r="Q50" s="140"/>
      <c r="R50" s="140"/>
      <c r="S50" s="140"/>
      <c r="T50" s="142"/>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row>
    <row r="51" spans="2:126" ht="15" customHeight="1">
      <c r="B51" s="141"/>
      <c r="G51" s="141"/>
      <c r="H51" s="141"/>
      <c r="I51" s="141"/>
      <c r="K51" s="141"/>
      <c r="L51" s="141"/>
      <c r="M51" s="141"/>
      <c r="N51" s="141"/>
      <c r="O51" s="141"/>
      <c r="P51" s="140"/>
      <c r="Q51" s="140"/>
      <c r="R51" s="140"/>
      <c r="S51" s="140"/>
      <c r="T51" s="142"/>
      <c r="U51" s="345"/>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row>
    <row r="52" spans="2:126" ht="25.5" customHeight="1">
      <c r="B52" s="141"/>
      <c r="C52" s="787" t="s">
        <v>523</v>
      </c>
      <c r="D52" s="787"/>
      <c r="E52" s="787"/>
      <c r="F52" s="787"/>
      <c r="G52" s="787"/>
      <c r="H52" s="787"/>
      <c r="I52" s="787"/>
      <c r="J52" s="787"/>
      <c r="K52" s="787"/>
      <c r="L52" s="787"/>
      <c r="M52" s="787"/>
      <c r="N52" s="787"/>
      <c r="O52" s="787"/>
      <c r="P52" s="787"/>
      <c r="Q52" s="787"/>
      <c r="R52" s="787"/>
      <c r="S52" s="787"/>
      <c r="T52" s="209"/>
      <c r="U52" s="209"/>
      <c r="V52" s="10"/>
      <c r="W52" s="10"/>
      <c r="X52" s="140"/>
      <c r="Y52" s="140"/>
      <c r="Z52" s="10"/>
      <c r="AA52" s="10"/>
      <c r="AB52" s="10"/>
      <c r="AC52" s="10" t="s">
        <v>104</v>
      </c>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row>
    <row r="53" spans="2:126" ht="15">
      <c r="B53" s="10"/>
      <c r="C53" s="10"/>
      <c r="D53" s="10"/>
      <c r="E53" s="10"/>
      <c r="F53" s="10"/>
      <c r="G53" s="10"/>
      <c r="H53" s="10"/>
      <c r="I53" s="10"/>
      <c r="J53" s="10"/>
      <c r="K53" s="10"/>
      <c r="L53" s="10"/>
      <c r="M53" s="10"/>
      <c r="N53" s="10"/>
      <c r="O53" s="10"/>
      <c r="P53" s="10"/>
      <c r="Q53" s="10"/>
      <c r="R53" s="10"/>
      <c r="S53" s="10"/>
      <c r="T53" s="142"/>
      <c r="U53" s="10"/>
      <c r="V53" s="10"/>
      <c r="W53" s="10"/>
      <c r="X53" s="754" t="s">
        <v>512</v>
      </c>
      <c r="Y53" s="754"/>
      <c r="Z53" s="754"/>
      <c r="AA53" s="754"/>
      <c r="AB53" s="754"/>
      <c r="AC53" s="754"/>
      <c r="AD53" s="754"/>
      <c r="AE53" s="754"/>
      <c r="AF53" s="754"/>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row>
    <row r="54" spans="2:126" ht="15">
      <c r="B54" s="10"/>
      <c r="C54" s="801" t="s">
        <v>518</v>
      </c>
      <c r="D54" s="801"/>
      <c r="E54" s="801"/>
      <c r="F54" s="801"/>
      <c r="G54" s="10"/>
      <c r="H54" s="801" t="s">
        <v>520</v>
      </c>
      <c r="I54" s="801"/>
      <c r="J54" s="801"/>
      <c r="K54" s="801"/>
      <c r="L54" s="801"/>
      <c r="M54" s="801"/>
      <c r="N54" s="801"/>
      <c r="O54" s="801"/>
      <c r="P54" s="801"/>
      <c r="Q54" s="801"/>
      <c r="R54" s="209"/>
      <c r="S54" s="209"/>
      <c r="T54" s="209"/>
      <c r="U54" s="209"/>
      <c r="V54" s="10"/>
      <c r="W54" s="10"/>
      <c r="X54" s="754"/>
      <c r="Y54" s="754"/>
      <c r="Z54" s="754"/>
      <c r="AA54" s="754"/>
      <c r="AB54" s="754"/>
      <c r="AC54" s="754"/>
      <c r="AD54" s="754"/>
      <c r="AE54" s="754"/>
      <c r="AF54" s="754"/>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row>
    <row r="55" spans="2:126" ht="15.75" thickBot="1">
      <c r="B55" s="10"/>
      <c r="G55" s="10"/>
      <c r="H55" s="10"/>
      <c r="I55" s="10"/>
      <c r="J55" s="10"/>
      <c r="K55" s="10"/>
      <c r="L55" s="10"/>
      <c r="M55" s="10"/>
      <c r="N55" s="10"/>
      <c r="O55" s="10"/>
      <c r="P55" s="10"/>
      <c r="Q55" s="10"/>
      <c r="R55" s="209"/>
      <c r="S55" s="209"/>
      <c r="T55" s="209"/>
      <c r="U55" s="209"/>
      <c r="V55" s="10"/>
      <c r="W55" s="10"/>
      <c r="X55" s="754"/>
      <c r="Y55" s="754"/>
      <c r="Z55" s="754"/>
      <c r="AA55" s="754"/>
      <c r="AB55" s="754"/>
      <c r="AC55" s="754"/>
      <c r="AD55" s="754"/>
      <c r="AE55" s="754"/>
      <c r="AF55" s="754"/>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row>
    <row r="56" spans="2:126" ht="15.75" thickBot="1">
      <c r="B56" s="10"/>
      <c r="C56" s="10"/>
      <c r="D56" s="10"/>
      <c r="E56" s="10"/>
      <c r="F56" s="10"/>
      <c r="G56" s="10"/>
      <c r="H56" s="798" t="s">
        <v>501</v>
      </c>
      <c r="I56" s="799"/>
      <c r="J56" s="799"/>
      <c r="K56" s="799"/>
      <c r="L56" s="799"/>
      <c r="M56" s="799"/>
      <c r="N56" s="799"/>
      <c r="O56" s="799"/>
      <c r="P56" s="799"/>
      <c r="Q56" s="800"/>
      <c r="R56" s="209"/>
      <c r="S56" s="209"/>
      <c r="T56" s="209"/>
      <c r="U56" s="209"/>
      <c r="V56" s="10"/>
      <c r="W56" s="10"/>
      <c r="X56" s="754"/>
      <c r="Y56" s="754"/>
      <c r="Z56" s="754"/>
      <c r="AA56" s="754"/>
      <c r="AB56" s="754"/>
      <c r="AC56" s="754"/>
      <c r="AD56" s="754"/>
      <c r="AE56" s="754"/>
      <c r="AF56" s="754"/>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row>
    <row r="57" spans="2:126" s="209" customFormat="1" ht="43.5" customHeight="1" thickBot="1">
      <c r="B57" s="5"/>
      <c r="C57" s="818" t="s">
        <v>38</v>
      </c>
      <c r="D57" s="814" t="str">
        <f>'IB 4D1a - Población y cobertura'!E54</f>
        <v>Con red pública de alcantarillado fuera o dentro de la vivienda/edificio - INEI</v>
      </c>
      <c r="E57" s="814" t="s">
        <v>486</v>
      </c>
      <c r="F57" s="816" t="s">
        <v>485</v>
      </c>
      <c r="H57" s="399" t="s">
        <v>447</v>
      </c>
      <c r="I57" s="400" t="s">
        <v>502</v>
      </c>
      <c r="J57" s="400" t="s">
        <v>503</v>
      </c>
      <c r="K57" s="400" t="s">
        <v>45</v>
      </c>
      <c r="L57" s="400" t="s">
        <v>46</v>
      </c>
      <c r="M57" s="400" t="s">
        <v>504</v>
      </c>
      <c r="N57" s="400" t="s">
        <v>505</v>
      </c>
      <c r="O57" s="400" t="s">
        <v>47</v>
      </c>
      <c r="P57" s="400" t="s">
        <v>446</v>
      </c>
      <c r="Q57" s="401" t="s">
        <v>506</v>
      </c>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row>
    <row r="58" spans="2:126" s="209" customFormat="1" ht="35.25" customHeight="1" thickBot="1">
      <c r="B58" s="5"/>
      <c r="C58" s="819"/>
      <c r="D58" s="815"/>
      <c r="E58" s="815"/>
      <c r="F58" s="817"/>
      <c r="H58" s="807" t="s">
        <v>499</v>
      </c>
      <c r="I58" s="808"/>
      <c r="J58" s="808"/>
      <c r="K58" s="808"/>
      <c r="L58" s="808"/>
      <c r="M58" s="808"/>
      <c r="N58" s="808"/>
      <c r="O58" s="808"/>
      <c r="P58" s="808"/>
      <c r="Q58" s="809"/>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row>
    <row r="59" spans="2:126" s="209" customFormat="1" ht="64.5" thickBot="1">
      <c r="B59" s="5"/>
      <c r="C59" s="820"/>
      <c r="D59" s="403" t="s">
        <v>483</v>
      </c>
      <c r="E59" s="403" t="s">
        <v>484</v>
      </c>
      <c r="F59" s="404" t="str">
        <f>D151</f>
        <v>Eliminación en río, lago y mar</v>
      </c>
      <c r="H59" s="405" t="str">
        <f>D133</f>
        <v>Eliminación en río, lago y mar</v>
      </c>
      <c r="I59" s="406" t="s">
        <v>524</v>
      </c>
      <c r="J59" s="652" t="s">
        <v>524</v>
      </c>
      <c r="K59" s="406" t="str">
        <f>D138</f>
        <v>Laguna anaeróbica profunda</v>
      </c>
      <c r="L59" s="406" t="s">
        <v>524</v>
      </c>
      <c r="M59" s="406" t="str">
        <f>D141</f>
        <v>Laguna anaeróbica profunda (y otros tratamientos anaeróbicos de similar FCM)</v>
      </c>
      <c r="N59" s="652" t="s">
        <v>524</v>
      </c>
      <c r="O59" s="406" t="str">
        <f>D145</f>
        <v>Planta de tratamiento centralizado aeróbico. Mal operada. Sobrecargada.</v>
      </c>
      <c r="P59" s="406" t="str">
        <f>D142</f>
        <v>Sistema séptico</v>
      </c>
      <c r="Q59" s="407" t="str">
        <f>D146</f>
        <v>Laguna anaeróbica profunda (y otros tratamientos anaeróbicos de similar FCM)</v>
      </c>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row>
    <row r="60" spans="2:126" s="209" customFormat="1" ht="12.75">
      <c r="B60" s="5"/>
      <c r="C60" s="408">
        <v>1994</v>
      </c>
      <c r="D60" s="409">
        <f>'IB 4D1a - Población y cobertura'!F57</f>
        <v>9550899.041841049</v>
      </c>
      <c r="E60" s="416">
        <f aca="true" t="shared" si="1" ref="E60:E74">$E$76*D60/$D$76</f>
        <v>0.18446857776826345</v>
      </c>
      <c r="F60" s="410">
        <f>100%-E60</f>
        <v>0.8155314222317366</v>
      </c>
      <c r="H60" s="418">
        <f aca="true" t="shared" si="2" ref="H60:H76">+H61</f>
        <v>0</v>
      </c>
      <c r="I60" s="412">
        <f aca="true" t="shared" si="3" ref="I60:O69">I$78</f>
        <v>0.424932136145333</v>
      </c>
      <c r="J60" s="412">
        <f t="shared" si="3"/>
        <v>0.19670077260388388</v>
      </c>
      <c r="K60" s="412">
        <f t="shared" si="3"/>
        <v>0.11046147421173522</v>
      </c>
      <c r="L60" s="412">
        <f t="shared" si="3"/>
        <v>0.073084151179787</v>
      </c>
      <c r="M60" s="412">
        <f t="shared" si="3"/>
        <v>0.05429108373355606</v>
      </c>
      <c r="N60" s="412">
        <f t="shared" si="3"/>
        <v>0.04426811442889956</v>
      </c>
      <c r="O60" s="412">
        <f t="shared" si="3"/>
        <v>0.028189601169346417</v>
      </c>
      <c r="P60" s="411">
        <v>0</v>
      </c>
      <c r="Q60" s="412">
        <f aca="true" t="shared" si="4" ref="Q60:Q77">Q$78</f>
        <v>0.0680726665274589</v>
      </c>
      <c r="S60" s="413">
        <f aca="true" t="shared" si="5" ref="S60:S87">SUM(H60:R60)</f>
        <v>1</v>
      </c>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row>
    <row r="61" spans="2:126" s="209" customFormat="1" ht="12.75">
      <c r="B61" s="5"/>
      <c r="C61" s="414">
        <v>1995</v>
      </c>
      <c r="D61" s="415">
        <f>'IB 4D1a - Población y cobertura'!F58</f>
        <v>9896149.11555756</v>
      </c>
      <c r="E61" s="416">
        <f>$E$76*D61/$D$76</f>
        <v>0.191136828557416</v>
      </c>
      <c r="F61" s="410">
        <f aca="true" t="shared" si="6" ref="F61:F86">100%-E61</f>
        <v>0.808863171442584</v>
      </c>
      <c r="H61" s="418">
        <f t="shared" si="2"/>
        <v>0</v>
      </c>
      <c r="I61" s="418">
        <f t="shared" si="3"/>
        <v>0.424932136145333</v>
      </c>
      <c r="J61" s="418">
        <f t="shared" si="3"/>
        <v>0.19670077260388388</v>
      </c>
      <c r="K61" s="418">
        <f t="shared" si="3"/>
        <v>0.11046147421173522</v>
      </c>
      <c r="L61" s="418">
        <f t="shared" si="3"/>
        <v>0.073084151179787</v>
      </c>
      <c r="M61" s="418">
        <f t="shared" si="3"/>
        <v>0.05429108373355606</v>
      </c>
      <c r="N61" s="418">
        <f t="shared" si="3"/>
        <v>0.04426811442889956</v>
      </c>
      <c r="O61" s="418">
        <f t="shared" si="3"/>
        <v>0.028189601169346417</v>
      </c>
      <c r="P61" s="417">
        <v>0</v>
      </c>
      <c r="Q61" s="418">
        <f t="shared" si="4"/>
        <v>0.0680726665274589</v>
      </c>
      <c r="S61" s="413">
        <f t="shared" si="5"/>
        <v>1</v>
      </c>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row>
    <row r="62" spans="2:126" s="209" customFormat="1" ht="12.75">
      <c r="B62" s="5"/>
      <c r="C62" s="414">
        <v>1996</v>
      </c>
      <c r="D62" s="415">
        <f>'IB 4D1a - Población y cobertura'!F59</f>
        <v>10246479.085135896</v>
      </c>
      <c r="E62" s="416">
        <f t="shared" si="1"/>
        <v>0.19790319379220728</v>
      </c>
      <c r="F62" s="410">
        <f t="shared" si="6"/>
        <v>0.8020968062077927</v>
      </c>
      <c r="H62" s="418">
        <f t="shared" si="2"/>
        <v>0</v>
      </c>
      <c r="I62" s="418">
        <f t="shared" si="3"/>
        <v>0.424932136145333</v>
      </c>
      <c r="J62" s="418">
        <f t="shared" si="3"/>
        <v>0.19670077260388388</v>
      </c>
      <c r="K62" s="418">
        <f t="shared" si="3"/>
        <v>0.11046147421173522</v>
      </c>
      <c r="L62" s="418">
        <f t="shared" si="3"/>
        <v>0.073084151179787</v>
      </c>
      <c r="M62" s="418">
        <f t="shared" si="3"/>
        <v>0.05429108373355606</v>
      </c>
      <c r="N62" s="418">
        <f t="shared" si="3"/>
        <v>0.04426811442889956</v>
      </c>
      <c r="O62" s="418">
        <f t="shared" si="3"/>
        <v>0.028189601169346417</v>
      </c>
      <c r="P62" s="417">
        <v>0</v>
      </c>
      <c r="Q62" s="418">
        <f t="shared" si="4"/>
        <v>0.0680726665274589</v>
      </c>
      <c r="S62" s="413">
        <f t="shared" si="5"/>
        <v>1</v>
      </c>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row>
    <row r="63" spans="2:126" s="209" customFormat="1" ht="12.75">
      <c r="B63" s="5"/>
      <c r="C63" s="414">
        <v>1997</v>
      </c>
      <c r="D63" s="415">
        <f>'IB 4D1a - Población y cobertura'!F60</f>
        <v>10601973.60104245</v>
      </c>
      <c r="E63" s="416">
        <f t="shared" si="1"/>
        <v>0.20476930843402413</v>
      </c>
      <c r="F63" s="410">
        <f t="shared" si="6"/>
        <v>0.7952306915659759</v>
      </c>
      <c r="H63" s="418">
        <f t="shared" si="2"/>
        <v>0</v>
      </c>
      <c r="I63" s="418">
        <f t="shared" si="3"/>
        <v>0.424932136145333</v>
      </c>
      <c r="J63" s="418">
        <f t="shared" si="3"/>
        <v>0.19670077260388388</v>
      </c>
      <c r="K63" s="418">
        <f t="shared" si="3"/>
        <v>0.11046147421173522</v>
      </c>
      <c r="L63" s="418">
        <f t="shared" si="3"/>
        <v>0.073084151179787</v>
      </c>
      <c r="M63" s="418">
        <f t="shared" si="3"/>
        <v>0.05429108373355606</v>
      </c>
      <c r="N63" s="418">
        <f t="shared" si="3"/>
        <v>0.04426811442889956</v>
      </c>
      <c r="O63" s="418">
        <f t="shared" si="3"/>
        <v>0.028189601169346417</v>
      </c>
      <c r="P63" s="417">
        <v>0</v>
      </c>
      <c r="Q63" s="418">
        <f t="shared" si="4"/>
        <v>0.0680726665274589</v>
      </c>
      <c r="S63" s="413">
        <f t="shared" si="5"/>
        <v>1</v>
      </c>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row>
    <row r="64" spans="2:126" s="209" customFormat="1" ht="12.75">
      <c r="B64" s="5"/>
      <c r="C64" s="414">
        <v>1998</v>
      </c>
      <c r="D64" s="415">
        <f>'IB 4D1a - Población y cobertura'!F61</f>
        <v>10961272.41242729</v>
      </c>
      <c r="E64" s="416">
        <f t="shared" si="1"/>
        <v>0.21170890023995037</v>
      </c>
      <c r="F64" s="410">
        <f t="shared" si="6"/>
        <v>0.7882910997600496</v>
      </c>
      <c r="H64" s="418">
        <f t="shared" si="2"/>
        <v>0</v>
      </c>
      <c r="I64" s="418">
        <f t="shared" si="3"/>
        <v>0.424932136145333</v>
      </c>
      <c r="J64" s="418">
        <f t="shared" si="3"/>
        <v>0.19670077260388388</v>
      </c>
      <c r="K64" s="418">
        <f t="shared" si="3"/>
        <v>0.11046147421173522</v>
      </c>
      <c r="L64" s="418">
        <f t="shared" si="3"/>
        <v>0.073084151179787</v>
      </c>
      <c r="M64" s="418">
        <f t="shared" si="3"/>
        <v>0.05429108373355606</v>
      </c>
      <c r="N64" s="418">
        <f t="shared" si="3"/>
        <v>0.04426811442889956</v>
      </c>
      <c r="O64" s="418">
        <f t="shared" si="3"/>
        <v>0.028189601169346417</v>
      </c>
      <c r="P64" s="417">
        <v>0</v>
      </c>
      <c r="Q64" s="418">
        <f t="shared" si="4"/>
        <v>0.0680726665274589</v>
      </c>
      <c r="S64" s="413">
        <f t="shared" si="5"/>
        <v>1</v>
      </c>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row>
    <row r="65" spans="2:126" s="209" customFormat="1" ht="12.75">
      <c r="B65" s="5"/>
      <c r="C65" s="414">
        <v>1999</v>
      </c>
      <c r="D65" s="415">
        <f>'IB 4D1a - Población y cobertura'!F62</f>
        <v>11322930.761422738</v>
      </c>
      <c r="E65" s="416">
        <f t="shared" si="1"/>
        <v>0.21869406477628794</v>
      </c>
      <c r="F65" s="410">
        <f t="shared" si="6"/>
        <v>0.7813059352237121</v>
      </c>
      <c r="H65" s="418">
        <f t="shared" si="2"/>
        <v>0</v>
      </c>
      <c r="I65" s="418">
        <f t="shared" si="3"/>
        <v>0.424932136145333</v>
      </c>
      <c r="J65" s="418">
        <f t="shared" si="3"/>
        <v>0.19670077260388388</v>
      </c>
      <c r="K65" s="418">
        <f t="shared" si="3"/>
        <v>0.11046147421173522</v>
      </c>
      <c r="L65" s="418">
        <f t="shared" si="3"/>
        <v>0.073084151179787</v>
      </c>
      <c r="M65" s="418">
        <f t="shared" si="3"/>
        <v>0.05429108373355606</v>
      </c>
      <c r="N65" s="418">
        <f t="shared" si="3"/>
        <v>0.04426811442889956</v>
      </c>
      <c r="O65" s="418">
        <f t="shared" si="3"/>
        <v>0.028189601169346417</v>
      </c>
      <c r="P65" s="417">
        <v>0</v>
      </c>
      <c r="Q65" s="418">
        <f t="shared" si="4"/>
        <v>0.0680726665274589</v>
      </c>
      <c r="S65" s="413">
        <f t="shared" si="5"/>
        <v>1</v>
      </c>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row>
    <row r="66" spans="2:126" s="209" customFormat="1" ht="12.75">
      <c r="B66" s="5"/>
      <c r="C66" s="414">
        <v>2000</v>
      </c>
      <c r="D66" s="415">
        <f>'IB 4D1a - Población y cobertura'!F63</f>
        <v>11685405.208699292</v>
      </c>
      <c r="E66" s="416">
        <f t="shared" si="1"/>
        <v>0.2256949916496134</v>
      </c>
      <c r="F66" s="410">
        <f t="shared" si="6"/>
        <v>0.7743050083503866</v>
      </c>
      <c r="H66" s="418">
        <f t="shared" si="2"/>
        <v>0</v>
      </c>
      <c r="I66" s="418">
        <f t="shared" si="3"/>
        <v>0.424932136145333</v>
      </c>
      <c r="J66" s="418">
        <f t="shared" si="3"/>
        <v>0.19670077260388388</v>
      </c>
      <c r="K66" s="418">
        <f t="shared" si="3"/>
        <v>0.11046147421173522</v>
      </c>
      <c r="L66" s="418">
        <f t="shared" si="3"/>
        <v>0.073084151179787</v>
      </c>
      <c r="M66" s="418">
        <f t="shared" si="3"/>
        <v>0.05429108373355606</v>
      </c>
      <c r="N66" s="418">
        <f t="shared" si="3"/>
        <v>0.04426811442889956</v>
      </c>
      <c r="O66" s="418">
        <f t="shared" si="3"/>
        <v>0.028189601169346417</v>
      </c>
      <c r="P66" s="417">
        <v>0</v>
      </c>
      <c r="Q66" s="418">
        <f t="shared" si="4"/>
        <v>0.0680726665274589</v>
      </c>
      <c r="S66" s="413">
        <f t="shared" si="5"/>
        <v>1</v>
      </c>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row>
    <row r="67" spans="2:126" s="209" customFormat="1" ht="12.75">
      <c r="B67" s="5"/>
      <c r="C67" s="414">
        <v>2001</v>
      </c>
      <c r="D67" s="415">
        <f>'IB 4D1a - Población y cobertura'!F64</f>
        <v>12158903.471827306</v>
      </c>
      <c r="E67" s="416">
        <f t="shared" si="1"/>
        <v>0.2348402617223385</v>
      </c>
      <c r="F67" s="410">
        <f t="shared" si="6"/>
        <v>0.7651597382776615</v>
      </c>
      <c r="H67" s="418">
        <f t="shared" si="2"/>
        <v>0</v>
      </c>
      <c r="I67" s="418">
        <f t="shared" si="3"/>
        <v>0.424932136145333</v>
      </c>
      <c r="J67" s="418">
        <f t="shared" si="3"/>
        <v>0.19670077260388388</v>
      </c>
      <c r="K67" s="418">
        <f t="shared" si="3"/>
        <v>0.11046147421173522</v>
      </c>
      <c r="L67" s="418">
        <f t="shared" si="3"/>
        <v>0.073084151179787</v>
      </c>
      <c r="M67" s="418">
        <f t="shared" si="3"/>
        <v>0.05429108373355606</v>
      </c>
      <c r="N67" s="418">
        <f t="shared" si="3"/>
        <v>0.04426811442889956</v>
      </c>
      <c r="O67" s="418">
        <f t="shared" si="3"/>
        <v>0.028189601169346417</v>
      </c>
      <c r="P67" s="417">
        <v>0</v>
      </c>
      <c r="Q67" s="418">
        <f t="shared" si="4"/>
        <v>0.0680726665274589</v>
      </c>
      <c r="S67" s="413">
        <f t="shared" si="5"/>
        <v>1</v>
      </c>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row>
    <row r="68" spans="2:126" s="209" customFormat="1" ht="12.75">
      <c r="B68" s="5"/>
      <c r="C68" s="414">
        <v>2002</v>
      </c>
      <c r="D68" s="415">
        <f>'IB 4D1a - Población y cobertura'!F65</f>
        <v>12638703.79989555</v>
      </c>
      <c r="E68" s="416">
        <f t="shared" si="1"/>
        <v>0.24410725153594187</v>
      </c>
      <c r="F68" s="410">
        <f t="shared" si="6"/>
        <v>0.7558927484640581</v>
      </c>
      <c r="H68" s="418">
        <f t="shared" si="2"/>
        <v>0</v>
      </c>
      <c r="I68" s="418">
        <f t="shared" si="3"/>
        <v>0.424932136145333</v>
      </c>
      <c r="J68" s="418">
        <f t="shared" si="3"/>
        <v>0.19670077260388388</v>
      </c>
      <c r="K68" s="418">
        <f t="shared" si="3"/>
        <v>0.11046147421173522</v>
      </c>
      <c r="L68" s="418">
        <f t="shared" si="3"/>
        <v>0.073084151179787</v>
      </c>
      <c r="M68" s="418">
        <f t="shared" si="3"/>
        <v>0.05429108373355606</v>
      </c>
      <c r="N68" s="418">
        <f t="shared" si="3"/>
        <v>0.04426811442889956</v>
      </c>
      <c r="O68" s="418">
        <f t="shared" si="3"/>
        <v>0.028189601169346417</v>
      </c>
      <c r="P68" s="417">
        <v>0</v>
      </c>
      <c r="Q68" s="418">
        <f t="shared" si="4"/>
        <v>0.0680726665274589</v>
      </c>
      <c r="S68" s="413">
        <f t="shared" si="5"/>
        <v>1</v>
      </c>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row>
    <row r="69" spans="2:126" s="209" customFormat="1" ht="12.75">
      <c r="B69" s="5"/>
      <c r="C69" s="414">
        <v>2003</v>
      </c>
      <c r="D69" s="415">
        <f>'IB 4D1a - Población y cobertura'!F66</f>
        <v>13125114.166325286</v>
      </c>
      <c r="E69" s="416">
        <f t="shared" si="1"/>
        <v>0.2535019093701364</v>
      </c>
      <c r="F69" s="410">
        <f t="shared" si="6"/>
        <v>0.7464980906298636</v>
      </c>
      <c r="H69" s="418">
        <f t="shared" si="2"/>
        <v>0</v>
      </c>
      <c r="I69" s="418">
        <f t="shared" si="3"/>
        <v>0.424932136145333</v>
      </c>
      <c r="J69" s="418">
        <f t="shared" si="3"/>
        <v>0.19670077260388388</v>
      </c>
      <c r="K69" s="418">
        <f t="shared" si="3"/>
        <v>0.11046147421173522</v>
      </c>
      <c r="L69" s="418">
        <f t="shared" si="3"/>
        <v>0.073084151179787</v>
      </c>
      <c r="M69" s="418">
        <f t="shared" si="3"/>
        <v>0.05429108373355606</v>
      </c>
      <c r="N69" s="418">
        <f t="shared" si="3"/>
        <v>0.04426811442889956</v>
      </c>
      <c r="O69" s="418">
        <f t="shared" si="3"/>
        <v>0.028189601169346417</v>
      </c>
      <c r="P69" s="417">
        <v>0</v>
      </c>
      <c r="Q69" s="418">
        <f t="shared" si="4"/>
        <v>0.0680726665274589</v>
      </c>
      <c r="S69" s="413">
        <f t="shared" si="5"/>
        <v>1</v>
      </c>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row>
    <row r="70" spans="2:126" s="209" customFormat="1" ht="12.75">
      <c r="B70" s="5"/>
      <c r="C70" s="414">
        <v>2004</v>
      </c>
      <c r="D70" s="415">
        <f>'IB 4D1a - Población y cobertura'!F67</f>
        <v>13618481.193396889</v>
      </c>
      <c r="E70" s="416">
        <f t="shared" si="1"/>
        <v>0.2630309299788719</v>
      </c>
      <c r="F70" s="410">
        <f t="shared" si="6"/>
        <v>0.7369690700211281</v>
      </c>
      <c r="H70" s="418">
        <f t="shared" si="2"/>
        <v>0</v>
      </c>
      <c r="I70" s="418">
        <f aca="true" t="shared" si="7" ref="I70:O77">I$78</f>
        <v>0.424932136145333</v>
      </c>
      <c r="J70" s="418">
        <f t="shared" si="7"/>
        <v>0.19670077260388388</v>
      </c>
      <c r="K70" s="418">
        <f t="shared" si="7"/>
        <v>0.11046147421173522</v>
      </c>
      <c r="L70" s="418">
        <f t="shared" si="7"/>
        <v>0.073084151179787</v>
      </c>
      <c r="M70" s="418">
        <f t="shared" si="7"/>
        <v>0.05429108373355606</v>
      </c>
      <c r="N70" s="418">
        <f t="shared" si="7"/>
        <v>0.04426811442889956</v>
      </c>
      <c r="O70" s="418">
        <f t="shared" si="7"/>
        <v>0.028189601169346417</v>
      </c>
      <c r="P70" s="417">
        <v>0</v>
      </c>
      <c r="Q70" s="418">
        <f t="shared" si="4"/>
        <v>0.0680726665274589</v>
      </c>
      <c r="S70" s="413">
        <f t="shared" si="5"/>
        <v>1</v>
      </c>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row>
    <row r="71" spans="2:126" s="209" customFormat="1" ht="12.75">
      <c r="B71" s="5"/>
      <c r="C71" s="414">
        <v>2005</v>
      </c>
      <c r="D71" s="415">
        <f>'IB 4D1a - Población y cobertura'!F68</f>
        <v>14119208.18354946</v>
      </c>
      <c r="E71" s="416">
        <f t="shared" si="1"/>
        <v>0.272702102851601</v>
      </c>
      <c r="F71" s="410">
        <f t="shared" si="6"/>
        <v>0.727297897148399</v>
      </c>
      <c r="H71" s="418">
        <f t="shared" si="2"/>
        <v>0</v>
      </c>
      <c r="I71" s="418">
        <f t="shared" si="7"/>
        <v>0.424932136145333</v>
      </c>
      <c r="J71" s="418">
        <f t="shared" si="7"/>
        <v>0.19670077260388388</v>
      </c>
      <c r="K71" s="418">
        <f t="shared" si="7"/>
        <v>0.11046147421173522</v>
      </c>
      <c r="L71" s="418">
        <f t="shared" si="7"/>
        <v>0.073084151179787</v>
      </c>
      <c r="M71" s="418">
        <f t="shared" si="7"/>
        <v>0.05429108373355606</v>
      </c>
      <c r="N71" s="418">
        <f t="shared" si="7"/>
        <v>0.04426811442889956</v>
      </c>
      <c r="O71" s="418">
        <f t="shared" si="7"/>
        <v>0.028189601169346417</v>
      </c>
      <c r="P71" s="417">
        <v>0</v>
      </c>
      <c r="Q71" s="418">
        <f t="shared" si="4"/>
        <v>0.0680726665274589</v>
      </c>
      <c r="S71" s="413">
        <f t="shared" si="5"/>
        <v>1</v>
      </c>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row>
    <row r="72" spans="2:126" s="209" customFormat="1" ht="12.75">
      <c r="B72" s="5"/>
      <c r="C72" s="414">
        <v>2006</v>
      </c>
      <c r="D72" s="415">
        <f>'IB 4D1a - Población y cobertura'!F69</f>
        <v>14429210.578741258</v>
      </c>
      <c r="E72" s="416">
        <f t="shared" si="1"/>
        <v>0.27868957070099026</v>
      </c>
      <c r="F72" s="410">
        <f t="shared" si="6"/>
        <v>0.7213104292990098</v>
      </c>
      <c r="H72" s="418">
        <f t="shared" si="2"/>
        <v>0</v>
      </c>
      <c r="I72" s="418">
        <f t="shared" si="7"/>
        <v>0.424932136145333</v>
      </c>
      <c r="J72" s="418">
        <f t="shared" si="7"/>
        <v>0.19670077260388388</v>
      </c>
      <c r="K72" s="418">
        <f t="shared" si="7"/>
        <v>0.11046147421173522</v>
      </c>
      <c r="L72" s="418">
        <f t="shared" si="7"/>
        <v>0.073084151179787</v>
      </c>
      <c r="M72" s="418">
        <f t="shared" si="7"/>
        <v>0.05429108373355606</v>
      </c>
      <c r="N72" s="418">
        <f t="shared" si="7"/>
        <v>0.04426811442889956</v>
      </c>
      <c r="O72" s="418">
        <f t="shared" si="7"/>
        <v>0.028189601169346417</v>
      </c>
      <c r="P72" s="417">
        <v>0</v>
      </c>
      <c r="Q72" s="418">
        <f t="shared" si="4"/>
        <v>0.0680726665274589</v>
      </c>
      <c r="S72" s="413">
        <f t="shared" si="5"/>
        <v>1</v>
      </c>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row>
    <row r="73" spans="2:126" s="209" customFormat="1" ht="12.75">
      <c r="B73" s="5"/>
      <c r="C73" s="414">
        <v>2007</v>
      </c>
      <c r="D73" s="415">
        <f>'IB 4D1a - Población y cobertura'!F70</f>
        <v>14735921.265002334</v>
      </c>
      <c r="E73" s="416">
        <f t="shared" si="1"/>
        <v>0.2846134616177561</v>
      </c>
      <c r="F73" s="410">
        <f t="shared" si="6"/>
        <v>0.715386538382244</v>
      </c>
      <c r="H73" s="418">
        <f t="shared" si="2"/>
        <v>0</v>
      </c>
      <c r="I73" s="418">
        <f t="shared" si="7"/>
        <v>0.424932136145333</v>
      </c>
      <c r="J73" s="418">
        <f t="shared" si="7"/>
        <v>0.19670077260388388</v>
      </c>
      <c r="K73" s="418">
        <f t="shared" si="7"/>
        <v>0.11046147421173522</v>
      </c>
      <c r="L73" s="418">
        <f t="shared" si="7"/>
        <v>0.073084151179787</v>
      </c>
      <c r="M73" s="418">
        <f t="shared" si="7"/>
        <v>0.05429108373355606</v>
      </c>
      <c r="N73" s="418">
        <f t="shared" si="7"/>
        <v>0.04426811442889956</v>
      </c>
      <c r="O73" s="418">
        <f t="shared" si="7"/>
        <v>0.028189601169346417</v>
      </c>
      <c r="P73" s="417">
        <v>0</v>
      </c>
      <c r="Q73" s="418">
        <f t="shared" si="4"/>
        <v>0.0680726665274589</v>
      </c>
      <c r="S73" s="413">
        <f t="shared" si="5"/>
        <v>1</v>
      </c>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row>
    <row r="74" spans="2:126" s="209" customFormat="1" ht="12.75">
      <c r="B74" s="5"/>
      <c r="C74" s="414">
        <v>2008</v>
      </c>
      <c r="D74" s="415">
        <f>'IB 4D1a - Población y cobertura'!F71</f>
        <v>15449030.852317644</v>
      </c>
      <c r="E74" s="416">
        <f t="shared" si="1"/>
        <v>0.29838664786846225</v>
      </c>
      <c r="F74" s="410">
        <f t="shared" si="6"/>
        <v>0.7016133521315377</v>
      </c>
      <c r="H74" s="418">
        <f t="shared" si="2"/>
        <v>0</v>
      </c>
      <c r="I74" s="418">
        <f t="shared" si="7"/>
        <v>0.424932136145333</v>
      </c>
      <c r="J74" s="418">
        <f t="shared" si="7"/>
        <v>0.19670077260388388</v>
      </c>
      <c r="K74" s="418">
        <f t="shared" si="7"/>
        <v>0.11046147421173522</v>
      </c>
      <c r="L74" s="418">
        <f t="shared" si="7"/>
        <v>0.073084151179787</v>
      </c>
      <c r="M74" s="418">
        <f t="shared" si="7"/>
        <v>0.05429108373355606</v>
      </c>
      <c r="N74" s="418">
        <f t="shared" si="7"/>
        <v>0.04426811442889956</v>
      </c>
      <c r="O74" s="418">
        <f t="shared" si="7"/>
        <v>0.028189601169346417</v>
      </c>
      <c r="P74" s="417">
        <v>0</v>
      </c>
      <c r="Q74" s="418">
        <f t="shared" si="4"/>
        <v>0.0680726665274589</v>
      </c>
      <c r="S74" s="413">
        <f t="shared" si="5"/>
        <v>1</v>
      </c>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row>
    <row r="75" spans="2:126" s="209" customFormat="1" ht="12.75">
      <c r="B75" s="5"/>
      <c r="C75" s="414">
        <v>2009</v>
      </c>
      <c r="D75" s="415">
        <f>'IB 4D1a - Población y cobertura'!F72</f>
        <v>16179497.987494616</v>
      </c>
      <c r="E75" s="416">
        <f>$E$76*D75/$D$76</f>
        <v>0.31249508236685264</v>
      </c>
      <c r="F75" s="410">
        <f t="shared" si="6"/>
        <v>0.6875049176331474</v>
      </c>
      <c r="H75" s="418">
        <f t="shared" si="2"/>
        <v>0</v>
      </c>
      <c r="I75" s="418">
        <f t="shared" si="7"/>
        <v>0.424932136145333</v>
      </c>
      <c r="J75" s="418">
        <f t="shared" si="7"/>
        <v>0.19670077260388388</v>
      </c>
      <c r="K75" s="418">
        <f t="shared" si="7"/>
        <v>0.11046147421173522</v>
      </c>
      <c r="L75" s="418">
        <f t="shared" si="7"/>
        <v>0.073084151179787</v>
      </c>
      <c r="M75" s="418">
        <f t="shared" si="7"/>
        <v>0.05429108373355606</v>
      </c>
      <c r="N75" s="418">
        <f t="shared" si="7"/>
        <v>0.04426811442889956</v>
      </c>
      <c r="O75" s="418">
        <f t="shared" si="7"/>
        <v>0.028189601169346417</v>
      </c>
      <c r="P75" s="417">
        <v>0</v>
      </c>
      <c r="Q75" s="418">
        <f t="shared" si="4"/>
        <v>0.0680726665274589</v>
      </c>
      <c r="S75" s="413">
        <f t="shared" si="5"/>
        <v>1</v>
      </c>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row>
    <row r="76" spans="2:126" s="209" customFormat="1" ht="12.75">
      <c r="B76" s="5"/>
      <c r="C76" s="414">
        <v>2010</v>
      </c>
      <c r="D76" s="415">
        <f>'IB 4D1a - Población y cobertura'!F73</f>
        <v>16930257.241763566</v>
      </c>
      <c r="E76" s="476">
        <v>0.326995444194011</v>
      </c>
      <c r="F76" s="359">
        <f t="shared" si="6"/>
        <v>0.673004555805989</v>
      </c>
      <c r="H76" s="418">
        <f t="shared" si="2"/>
        <v>0</v>
      </c>
      <c r="I76" s="418">
        <f t="shared" si="7"/>
        <v>0.424932136145333</v>
      </c>
      <c r="J76" s="418">
        <f t="shared" si="7"/>
        <v>0.19670077260388388</v>
      </c>
      <c r="K76" s="418">
        <f t="shared" si="7"/>
        <v>0.11046147421173522</v>
      </c>
      <c r="L76" s="418">
        <f t="shared" si="7"/>
        <v>0.073084151179787</v>
      </c>
      <c r="M76" s="418">
        <f t="shared" si="7"/>
        <v>0.05429108373355606</v>
      </c>
      <c r="N76" s="418">
        <f t="shared" si="7"/>
        <v>0.04426811442889956</v>
      </c>
      <c r="O76" s="418">
        <f t="shared" si="7"/>
        <v>0.028189601169346417</v>
      </c>
      <c r="P76" s="417">
        <v>0</v>
      </c>
      <c r="Q76" s="418">
        <f t="shared" si="4"/>
        <v>0.0680726665274589</v>
      </c>
      <c r="S76" s="413">
        <f t="shared" si="5"/>
        <v>1</v>
      </c>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row>
    <row r="77" spans="2:126" s="209" customFormat="1" ht="12.75">
      <c r="B77" s="5"/>
      <c r="C77" s="414">
        <v>2011</v>
      </c>
      <c r="D77" s="415">
        <f>'IB 4D1a - Población y cobertura'!F74</f>
        <v>17702142.08097437</v>
      </c>
      <c r="E77" s="477">
        <v>0.328281573566423</v>
      </c>
      <c r="F77" s="359">
        <f t="shared" si="6"/>
        <v>0.6717184264335769</v>
      </c>
      <c r="H77" s="418">
        <f>+H78</f>
        <v>0</v>
      </c>
      <c r="I77" s="418">
        <f t="shared" si="7"/>
        <v>0.424932136145333</v>
      </c>
      <c r="J77" s="418">
        <f t="shared" si="7"/>
        <v>0.19670077260388388</v>
      </c>
      <c r="K77" s="418">
        <f t="shared" si="7"/>
        <v>0.11046147421173522</v>
      </c>
      <c r="L77" s="418">
        <f t="shared" si="7"/>
        <v>0.073084151179787</v>
      </c>
      <c r="M77" s="418">
        <f t="shared" si="7"/>
        <v>0.05429108373355606</v>
      </c>
      <c r="N77" s="418">
        <f t="shared" si="7"/>
        <v>0.04426811442889956</v>
      </c>
      <c r="O77" s="418">
        <f t="shared" si="7"/>
        <v>0.028189601169346417</v>
      </c>
      <c r="P77" s="417">
        <v>0</v>
      </c>
      <c r="Q77" s="418">
        <f t="shared" si="4"/>
        <v>0.0680726665274589</v>
      </c>
      <c r="S77" s="413">
        <f t="shared" si="5"/>
        <v>1</v>
      </c>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row>
    <row r="78" spans="2:126" s="209" customFormat="1" ht="12.75">
      <c r="B78" s="5"/>
      <c r="C78" s="414">
        <v>2012</v>
      </c>
      <c r="D78" s="415">
        <f>'IB 4D1a - Población y cobertura'!F75</f>
        <v>18493401.213999998</v>
      </c>
      <c r="E78" s="477">
        <v>0.320492504934049</v>
      </c>
      <c r="F78" s="359">
        <f t="shared" si="6"/>
        <v>0.679507495065951</v>
      </c>
      <c r="H78" s="418">
        <v>0</v>
      </c>
      <c r="I78" s="418">
        <f aca="true" t="shared" si="8" ref="I78:Q78">I84/SUM($I$84:$R$84)</f>
        <v>0.424932136145333</v>
      </c>
      <c r="J78" s="418">
        <f t="shared" si="8"/>
        <v>0.19670077260388388</v>
      </c>
      <c r="K78" s="418">
        <f t="shared" si="8"/>
        <v>0.11046147421173522</v>
      </c>
      <c r="L78" s="418">
        <f t="shared" si="8"/>
        <v>0.073084151179787</v>
      </c>
      <c r="M78" s="418">
        <f t="shared" si="8"/>
        <v>0.05429108373355606</v>
      </c>
      <c r="N78" s="418">
        <f t="shared" si="8"/>
        <v>0.04426811442889956</v>
      </c>
      <c r="O78" s="418">
        <f t="shared" si="8"/>
        <v>0.028189601169346417</v>
      </c>
      <c r="P78" s="418">
        <f t="shared" si="8"/>
        <v>0</v>
      </c>
      <c r="Q78" s="418">
        <f t="shared" si="8"/>
        <v>0.0680726665274589</v>
      </c>
      <c r="S78" s="413">
        <f t="shared" si="5"/>
        <v>1</v>
      </c>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row>
    <row r="79" spans="2:126" s="209" customFormat="1" ht="12.75">
      <c r="B79" s="5"/>
      <c r="C79" s="414">
        <v>2013</v>
      </c>
      <c r="D79" s="415">
        <f>'IB 4D1a - Población y cobertura'!F76</f>
        <v>19204310.202</v>
      </c>
      <c r="E79" s="477">
        <v>0.462208230993405</v>
      </c>
      <c r="F79" s="359">
        <f t="shared" si="6"/>
        <v>0.537791769006595</v>
      </c>
      <c r="H79" s="482">
        <f>$H$78+(C79-$C$78)/($C$83-$C$78)*($H$83-$H$78)</f>
        <v>0.10422000000000001</v>
      </c>
      <c r="I79" s="418">
        <f aca="true" t="shared" si="9" ref="I79:Q82">I80*(100%-$H79)/(100%-$H80)</f>
        <v>0.3806457089162664</v>
      </c>
      <c r="J79" s="418">
        <f t="shared" si="9"/>
        <v>0.17620061808310714</v>
      </c>
      <c r="K79" s="418">
        <f t="shared" si="9"/>
        <v>0.09894917936938818</v>
      </c>
      <c r="L79" s="418">
        <f t="shared" si="9"/>
        <v>0.06546732094382962</v>
      </c>
      <c r="M79" s="418">
        <f t="shared" si="9"/>
        <v>0.04863286698684485</v>
      </c>
      <c r="N79" s="418">
        <f t="shared" si="9"/>
        <v>0.03965449154311965</v>
      </c>
      <c r="O79" s="418">
        <f t="shared" si="9"/>
        <v>0.02525168093547714</v>
      </c>
      <c r="P79" s="418">
        <f t="shared" si="9"/>
        <v>0</v>
      </c>
      <c r="Q79" s="418">
        <f t="shared" si="9"/>
        <v>0.060978133221967164</v>
      </c>
      <c r="S79" s="413">
        <f t="shared" si="5"/>
        <v>1.0000000000000002</v>
      </c>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row>
    <row r="80" spans="2:126" s="209" customFormat="1" ht="12.75">
      <c r="B80" s="419"/>
      <c r="C80" s="414">
        <v>2014</v>
      </c>
      <c r="D80" s="415">
        <f>'IB 4D1a - Población y cobertura'!F77</f>
        <v>19624321.684</v>
      </c>
      <c r="E80" s="477">
        <v>0.619773554748618</v>
      </c>
      <c r="F80" s="359">
        <f t="shared" si="6"/>
        <v>0.38022644525138205</v>
      </c>
      <c r="H80" s="482">
        <f>$H$78+(C80-$C$78)/($C$83-$C$78)*($H$83-$H$78)</f>
        <v>0.20844000000000001</v>
      </c>
      <c r="I80" s="418">
        <f t="shared" si="9"/>
        <v>0.3363592816871998</v>
      </c>
      <c r="J80" s="418">
        <f t="shared" si="9"/>
        <v>0.15570046356233036</v>
      </c>
      <c r="K80" s="418">
        <f t="shared" si="9"/>
        <v>0.08743688452704114</v>
      </c>
      <c r="L80" s="418">
        <f t="shared" si="9"/>
        <v>0.05785049070787222</v>
      </c>
      <c r="M80" s="418">
        <f t="shared" si="9"/>
        <v>0.04297465024013364</v>
      </c>
      <c r="N80" s="418">
        <f t="shared" si="9"/>
        <v>0.03504086865733974</v>
      </c>
      <c r="O80" s="418">
        <f t="shared" si="9"/>
        <v>0.022313760701607857</v>
      </c>
      <c r="P80" s="418">
        <f t="shared" si="9"/>
        <v>0</v>
      </c>
      <c r="Q80" s="418">
        <f t="shared" si="9"/>
        <v>0.05388359991647539</v>
      </c>
      <c r="S80" s="413">
        <f t="shared" si="5"/>
        <v>1.0000000000000002</v>
      </c>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row>
    <row r="81" spans="3:126" s="209" customFormat="1" ht="12.75">
      <c r="C81" s="414">
        <v>2015</v>
      </c>
      <c r="D81" s="415">
        <f>'IB 4D1a - Población y cobertura'!F78</f>
        <v>20763585.326</v>
      </c>
      <c r="E81" s="477">
        <v>0.654376500856854</v>
      </c>
      <c r="F81" s="359">
        <f t="shared" si="6"/>
        <v>0.34562349914314605</v>
      </c>
      <c r="H81" s="482">
        <f>$H$78+(C81-$C$78)/($C$83-$C$78)*($H$83-$H$78)</f>
        <v>0.31266</v>
      </c>
      <c r="I81" s="418">
        <f t="shared" si="9"/>
        <v>0.29207285445813325</v>
      </c>
      <c r="J81" s="418">
        <f t="shared" si="9"/>
        <v>0.13520030904155358</v>
      </c>
      <c r="K81" s="418">
        <f t="shared" si="9"/>
        <v>0.0759245896846941</v>
      </c>
      <c r="L81" s="418">
        <f t="shared" si="9"/>
        <v>0.05023366047191482</v>
      </c>
      <c r="M81" s="418">
        <f t="shared" si="9"/>
        <v>0.037316433493422424</v>
      </c>
      <c r="N81" s="418">
        <f t="shared" si="9"/>
        <v>0.03042724577155983</v>
      </c>
      <c r="O81" s="418">
        <f t="shared" si="9"/>
        <v>0.019375840467738572</v>
      </c>
      <c r="P81" s="418">
        <f t="shared" si="9"/>
        <v>0</v>
      </c>
      <c r="Q81" s="418">
        <f t="shared" si="9"/>
        <v>0.04678906661098362</v>
      </c>
      <c r="S81" s="413">
        <f t="shared" si="5"/>
        <v>1</v>
      </c>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row>
    <row r="82" spans="2:126" s="209" customFormat="1" ht="12.75">
      <c r="B82" s="5"/>
      <c r="C82" s="414">
        <v>2016</v>
      </c>
      <c r="D82" s="415">
        <f>'IB 4D1a - Población y cobertura'!F79</f>
        <v>21278020.286575116</v>
      </c>
      <c r="E82" s="477">
        <v>0.663964093817958</v>
      </c>
      <c r="F82" s="359">
        <f t="shared" si="6"/>
        <v>0.33603590618204204</v>
      </c>
      <c r="G82" s="456"/>
      <c r="H82" s="482">
        <f>$H$78+(C82-$C$78)/($C$83-$C$78)*($H$83-$H$78)</f>
        <v>0.41688000000000003</v>
      </c>
      <c r="I82" s="418">
        <f t="shared" si="9"/>
        <v>0.2477864272290666</v>
      </c>
      <c r="J82" s="418">
        <f t="shared" si="9"/>
        <v>0.11470015452077678</v>
      </c>
      <c r="K82" s="418">
        <f t="shared" si="9"/>
        <v>0.06441229484234705</v>
      </c>
      <c r="L82" s="418">
        <f t="shared" si="9"/>
        <v>0.04261683023595741</v>
      </c>
      <c r="M82" s="418">
        <f t="shared" si="9"/>
        <v>0.03165821674671121</v>
      </c>
      <c r="N82" s="418">
        <f t="shared" si="9"/>
        <v>0.025813622885779913</v>
      </c>
      <c r="O82" s="418">
        <f t="shared" si="9"/>
        <v>0.016437920233869283</v>
      </c>
      <c r="P82" s="418">
        <f t="shared" si="9"/>
        <v>0</v>
      </c>
      <c r="Q82" s="418">
        <f t="shared" si="9"/>
        <v>0.039694533305491844</v>
      </c>
      <c r="S82" s="413">
        <f t="shared" si="5"/>
        <v>1</v>
      </c>
      <c r="W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row>
    <row r="83" spans="2:126" s="209" customFormat="1" ht="12.75">
      <c r="B83" s="5"/>
      <c r="C83" s="414">
        <v>2017</v>
      </c>
      <c r="D83" s="415">
        <f>'IB 4D1a - Población y cobertura'!F80</f>
        <v>21652474.569351856</v>
      </c>
      <c r="E83" s="477">
        <v>0.786109917117423</v>
      </c>
      <c r="F83" s="359">
        <f t="shared" si="6"/>
        <v>0.21389008288257705</v>
      </c>
      <c r="G83" s="458"/>
      <c r="H83" s="418">
        <f>$H$84</f>
        <v>0.5211</v>
      </c>
      <c r="I83" s="418">
        <f>$I$84</f>
        <v>0.2035</v>
      </c>
      <c r="J83" s="418">
        <f>$J$84</f>
        <v>0.0942</v>
      </c>
      <c r="K83" s="418">
        <f>$K$84</f>
        <v>0.0529</v>
      </c>
      <c r="L83" s="418">
        <f>$L$84</f>
        <v>0.035</v>
      </c>
      <c r="M83" s="418">
        <f>$M$84</f>
        <v>0.026</v>
      </c>
      <c r="N83" s="418">
        <f>$N$84</f>
        <v>0.0212</v>
      </c>
      <c r="O83" s="418">
        <f>$O$84</f>
        <v>0.0135</v>
      </c>
      <c r="P83" s="417">
        <v>0</v>
      </c>
      <c r="Q83" s="418">
        <f>$Q$84</f>
        <v>0.03260000000000007</v>
      </c>
      <c r="S83" s="413">
        <f t="shared" si="5"/>
        <v>1</v>
      </c>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row>
    <row r="84" spans="2:126" s="209" customFormat="1" ht="12.75">
      <c r="B84" s="5"/>
      <c r="C84" s="414">
        <v>2018</v>
      </c>
      <c r="D84" s="415">
        <f>'IB 4D1a - Población y cobertura'!F81</f>
        <v>22177206.340157468</v>
      </c>
      <c r="E84" s="477">
        <v>0.79195488359066</v>
      </c>
      <c r="F84" s="359">
        <f t="shared" si="6"/>
        <v>0.20804511640933998</v>
      </c>
      <c r="H84" s="480">
        <v>0.5211</v>
      </c>
      <c r="I84" s="480">
        <v>0.2035</v>
      </c>
      <c r="J84" s="480">
        <v>0.0942</v>
      </c>
      <c r="K84" s="480">
        <v>0.0529</v>
      </c>
      <c r="L84" s="480">
        <v>0.035</v>
      </c>
      <c r="M84" s="480">
        <v>0.026</v>
      </c>
      <c r="N84" s="480">
        <v>0.0212</v>
      </c>
      <c r="O84" s="480">
        <v>0.0135</v>
      </c>
      <c r="P84" s="481">
        <v>0</v>
      </c>
      <c r="Q84" s="480">
        <v>0.03260000000000007</v>
      </c>
      <c r="S84" s="413">
        <f t="shared" si="5"/>
        <v>1</v>
      </c>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row>
    <row r="85" spans="2:126" s="209" customFormat="1" ht="12.75">
      <c r="B85" s="5"/>
      <c r="C85" s="414">
        <v>2019</v>
      </c>
      <c r="D85" s="415">
        <f>'IB 4D1a - Población y cobertura'!F82</f>
        <v>22456897.753889885</v>
      </c>
      <c r="E85" s="478">
        <v>0.7791</v>
      </c>
      <c r="F85" s="359">
        <f t="shared" si="6"/>
        <v>0.22089999999999999</v>
      </c>
      <c r="H85" s="418">
        <f aca="true" t="shared" si="10" ref="H85">H86</f>
        <v>0.5446275219383497</v>
      </c>
      <c r="I85" s="418">
        <f aca="true" t="shared" si="11" ref="I85:N86">I86</f>
        <v>0.2389864890480135</v>
      </c>
      <c r="J85" s="418">
        <f t="shared" si="11"/>
        <v>0.07839140830165015</v>
      </c>
      <c r="K85" s="418">
        <f t="shared" si="11"/>
        <v>0</v>
      </c>
      <c r="L85" s="418">
        <f t="shared" si="11"/>
        <v>0.0452263808935721</v>
      </c>
      <c r="M85" s="418">
        <f t="shared" si="11"/>
        <v>0.0017230046013186466</v>
      </c>
      <c r="N85" s="418">
        <f t="shared" si="11"/>
        <v>0.09077853591836499</v>
      </c>
      <c r="O85" s="418">
        <v>0</v>
      </c>
      <c r="P85" s="418">
        <f>+P86</f>
        <v>8.031906588283826E-05</v>
      </c>
      <c r="Q85" s="418">
        <f>Q86</f>
        <v>0.00018634023284818478</v>
      </c>
      <c r="S85" s="413">
        <f t="shared" si="5"/>
        <v>1.0000000000000002</v>
      </c>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row>
    <row r="86" spans="2:126" s="209" customFormat="1" ht="12.75">
      <c r="B86" s="5"/>
      <c r="C86" s="414">
        <v>2020</v>
      </c>
      <c r="D86" s="415">
        <f>'IB 4D1a - Población y cobertura'!F83</f>
        <v>0</v>
      </c>
      <c r="E86" s="478">
        <v>0.7747</v>
      </c>
      <c r="F86" s="359">
        <f t="shared" si="6"/>
        <v>0.22529999999999994</v>
      </c>
      <c r="H86" s="418">
        <f>H87</f>
        <v>0.5446275219383497</v>
      </c>
      <c r="I86" s="418">
        <f t="shared" si="11"/>
        <v>0.2389864890480135</v>
      </c>
      <c r="J86" s="418">
        <f t="shared" si="11"/>
        <v>0.07839140830165015</v>
      </c>
      <c r="K86" s="418">
        <f t="shared" si="11"/>
        <v>0</v>
      </c>
      <c r="L86" s="418">
        <f t="shared" si="11"/>
        <v>0.0452263808935721</v>
      </c>
      <c r="M86" s="418">
        <f t="shared" si="11"/>
        <v>0.0017230046013186466</v>
      </c>
      <c r="N86" s="418">
        <f t="shared" si="11"/>
        <v>0.09077853591836499</v>
      </c>
      <c r="O86" s="418">
        <v>0</v>
      </c>
      <c r="P86" s="418">
        <f>+P87</f>
        <v>8.031906588283826E-05</v>
      </c>
      <c r="Q86" s="418">
        <f>Q87</f>
        <v>0.00018634023284818478</v>
      </c>
      <c r="S86" s="413">
        <f t="shared" si="5"/>
        <v>1.0000000000000002</v>
      </c>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row>
    <row r="87" spans="2:126" s="209" customFormat="1" ht="12.75">
      <c r="B87" s="5"/>
      <c r="C87" s="414">
        <v>2021</v>
      </c>
      <c r="D87" s="415"/>
      <c r="E87" s="479"/>
      <c r="F87" s="359"/>
      <c r="H87" s="480">
        <v>0.5446275219383497</v>
      </c>
      <c r="I87" s="480">
        <v>0.2389864890480135</v>
      </c>
      <c r="J87" s="480">
        <v>0.07839140830165015</v>
      </c>
      <c r="K87" s="480">
        <v>0</v>
      </c>
      <c r="L87" s="480">
        <v>0.0452263808935721</v>
      </c>
      <c r="M87" s="480">
        <v>0.0017230046013186466</v>
      </c>
      <c r="N87" s="480">
        <v>0.09077853591836499</v>
      </c>
      <c r="O87" s="480">
        <v>0</v>
      </c>
      <c r="P87" s="480">
        <v>8.031906588283826E-05</v>
      </c>
      <c r="Q87" s="480">
        <v>0.00018634023284818478</v>
      </c>
      <c r="S87" s="413">
        <f t="shared" si="5"/>
        <v>1.0000000000000002</v>
      </c>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row>
    <row r="88" spans="3:20" s="10" customFormat="1" ht="15">
      <c r="C88" s="343" t="s">
        <v>507</v>
      </c>
      <c r="D88" s="9"/>
      <c r="E88" s="9"/>
      <c r="F88" s="9"/>
      <c r="G88" s="9"/>
      <c r="H88" s="9"/>
      <c r="I88" s="9"/>
      <c r="J88" s="9"/>
      <c r="K88" s="9"/>
      <c r="L88" s="9"/>
      <c r="M88" s="9"/>
      <c r="N88" s="9"/>
      <c r="O88" s="9"/>
      <c r="T88" s="420"/>
    </row>
    <row r="89" spans="4:20" s="10" customFormat="1" ht="15">
      <c r="D89" s="9"/>
      <c r="E89" s="9"/>
      <c r="F89" s="9"/>
      <c r="G89" s="9"/>
      <c r="H89" s="9"/>
      <c r="I89" s="9"/>
      <c r="J89" s="9"/>
      <c r="K89" s="9"/>
      <c r="L89" s="9"/>
      <c r="M89" s="9"/>
      <c r="N89" s="9"/>
      <c r="O89" s="9"/>
      <c r="T89" s="33"/>
    </row>
    <row r="90" spans="2:126" ht="19.15" customHeight="1">
      <c r="B90" s="10"/>
      <c r="C90" s="370"/>
      <c r="D90" s="370"/>
      <c r="E90" s="370"/>
      <c r="F90" s="370"/>
      <c r="G90" s="370"/>
      <c r="H90" s="370"/>
      <c r="I90" s="370"/>
      <c r="J90" s="370"/>
      <c r="K90" s="370"/>
      <c r="L90" s="370"/>
      <c r="M90" s="370"/>
      <c r="N90" s="370"/>
      <c r="O90" s="370"/>
      <c r="P90" s="10"/>
      <c r="Q90" s="10"/>
      <c r="R90" s="10"/>
      <c r="S90" s="10"/>
      <c r="T90" s="33"/>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row>
    <row r="91" spans="2:126" ht="31.5" customHeight="1">
      <c r="B91" s="10"/>
      <c r="C91" s="811" t="s">
        <v>543</v>
      </c>
      <c r="D91" s="812"/>
      <c r="E91" s="812"/>
      <c r="F91" s="812"/>
      <c r="G91" s="812"/>
      <c r="H91" s="812"/>
      <c r="I91" s="812"/>
      <c r="J91" s="812"/>
      <c r="K91" s="812"/>
      <c r="L91" s="812"/>
      <c r="M91" s="812"/>
      <c r="N91" s="812"/>
      <c r="O91" s="812"/>
      <c r="P91" s="812"/>
      <c r="Q91" s="812"/>
      <c r="R91" s="812"/>
      <c r="S91" s="812"/>
      <c r="T91" s="812"/>
      <c r="U91" s="812"/>
      <c r="V91" s="813"/>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row>
    <row r="92" spans="2:126" ht="15">
      <c r="B92" s="10"/>
      <c r="C92" s="229"/>
      <c r="E92" s="10"/>
      <c r="F92" s="10"/>
      <c r="G92" s="10"/>
      <c r="H92" s="10"/>
      <c r="I92" s="10"/>
      <c r="J92" s="10"/>
      <c r="K92" s="10"/>
      <c r="L92" s="10"/>
      <c r="M92" s="10"/>
      <c r="N92" s="10"/>
      <c r="O92" s="10"/>
      <c r="P92" s="10"/>
      <c r="Q92" s="10"/>
      <c r="R92" s="10"/>
      <c r="S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row>
    <row r="93" spans="2:126" ht="15">
      <c r="B93" s="10"/>
      <c r="C93" s="810" t="s">
        <v>519</v>
      </c>
      <c r="D93" s="810"/>
      <c r="E93" s="810"/>
      <c r="F93" s="810"/>
      <c r="G93" s="810"/>
      <c r="H93" s="810"/>
      <c r="I93" s="810"/>
      <c r="J93" s="810"/>
      <c r="K93" s="810"/>
      <c r="L93" s="810"/>
      <c r="M93" s="810"/>
      <c r="N93" s="810"/>
      <c r="O93" s="810"/>
      <c r="P93" s="810"/>
      <c r="Q93" s="810"/>
      <c r="R93" s="810"/>
      <c r="S93" s="810"/>
      <c r="T93" s="810"/>
      <c r="U93" s="810"/>
      <c r="V93" s="8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row>
    <row r="94" spans="2:126" ht="15.75" thickBot="1">
      <c r="B94" s="10"/>
      <c r="C94" s="229"/>
      <c r="E94" s="10"/>
      <c r="F94" s="10"/>
      <c r="G94" s="10"/>
      <c r="H94" s="10"/>
      <c r="I94" s="10"/>
      <c r="J94" s="10"/>
      <c r="K94" s="10"/>
      <c r="L94" s="10"/>
      <c r="M94" s="10"/>
      <c r="N94" s="10"/>
      <c r="O94" s="10"/>
      <c r="P94" s="10"/>
      <c r="Q94" s="10"/>
      <c r="R94" s="10"/>
      <c r="S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row>
    <row r="95" spans="2:126" ht="15.75" thickBot="1">
      <c r="B95" s="10"/>
      <c r="C95" s="229"/>
      <c r="D95" s="755" t="s">
        <v>508</v>
      </c>
      <c r="E95" s="756"/>
      <c r="F95" s="756"/>
      <c r="G95" s="756"/>
      <c r="H95" s="756"/>
      <c r="I95" s="756"/>
      <c r="J95" s="756"/>
      <c r="K95" s="756"/>
      <c r="L95" s="756"/>
      <c r="M95" s="756"/>
      <c r="N95" s="756"/>
      <c r="O95" s="756"/>
      <c r="P95" s="756"/>
      <c r="Q95" s="756"/>
      <c r="R95" s="756"/>
      <c r="S95" s="756"/>
      <c r="T95" s="756"/>
      <c r="U95" s="756"/>
      <c r="V95" s="757"/>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row>
    <row r="96" spans="2:126" s="209" customFormat="1" ht="45" customHeight="1" thickBot="1">
      <c r="B96" s="5"/>
      <c r="D96" s="399" t="s">
        <v>447</v>
      </c>
      <c r="E96" s="400" t="s">
        <v>44</v>
      </c>
      <c r="F96" s="400" t="s">
        <v>546</v>
      </c>
      <c r="G96" s="400" t="s">
        <v>547</v>
      </c>
      <c r="H96" s="659" t="s">
        <v>291</v>
      </c>
      <c r="I96" s="659" t="s">
        <v>588</v>
      </c>
      <c r="J96" s="659" t="s">
        <v>589</v>
      </c>
      <c r="K96" s="400" t="s">
        <v>45</v>
      </c>
      <c r="L96" s="400" t="s">
        <v>509</v>
      </c>
      <c r="M96" s="400" t="s">
        <v>548</v>
      </c>
      <c r="N96" s="400" t="s">
        <v>549</v>
      </c>
      <c r="O96" s="400" t="s">
        <v>504</v>
      </c>
      <c r="P96" s="659" t="s">
        <v>505</v>
      </c>
      <c r="Q96" s="659" t="s">
        <v>591</v>
      </c>
      <c r="R96" s="659" t="s">
        <v>590</v>
      </c>
      <c r="S96" s="400" t="s">
        <v>47</v>
      </c>
      <c r="T96" s="400" t="s">
        <v>52</v>
      </c>
      <c r="U96" s="400" t="s">
        <v>506</v>
      </c>
      <c r="V96" s="401" t="s">
        <v>487</v>
      </c>
      <c r="W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row>
    <row r="97" spans="2:126" ht="15.75" thickBot="1">
      <c r="B97" s="10"/>
      <c r="D97" s="758" t="s">
        <v>499</v>
      </c>
      <c r="E97" s="759"/>
      <c r="F97" s="759"/>
      <c r="G97" s="759"/>
      <c r="H97" s="759"/>
      <c r="I97" s="759"/>
      <c r="J97" s="759"/>
      <c r="K97" s="759"/>
      <c r="L97" s="759"/>
      <c r="M97" s="759"/>
      <c r="N97" s="759"/>
      <c r="O97" s="759"/>
      <c r="P97" s="759"/>
      <c r="Q97" s="759"/>
      <c r="R97" s="759"/>
      <c r="S97" s="759"/>
      <c r="T97" s="759"/>
      <c r="U97" s="759"/>
      <c r="V97" s="760"/>
      <c r="W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row>
    <row r="98" spans="2:126" s="209" customFormat="1" ht="72" customHeight="1" thickBot="1">
      <c r="B98" s="5"/>
      <c r="C98" s="483" t="s">
        <v>38</v>
      </c>
      <c r="D98" s="405" t="str">
        <f>H59</f>
        <v>Eliminación en río, lago y mar</v>
      </c>
      <c r="E98" s="488" t="s">
        <v>525</v>
      </c>
      <c r="F98" s="406" t="str">
        <f>D134</f>
        <v xml:space="preserve">Bien operadas: Laguna anaeróbica poco profunda </v>
      </c>
      <c r="G98" s="603" t="str">
        <f>D135</f>
        <v xml:space="preserve">Mal operadas, sobrecargadas: Laguna anaeróbica profunda </v>
      </c>
      <c r="H98" s="652" t="str">
        <f>J59</f>
        <v>(Se subdivide en dos - ver cuadro 4)</v>
      </c>
      <c r="I98" s="652" t="str">
        <f>+D140</f>
        <v>Planta de tratamiento centralizado aeróbico. Bien operada</v>
      </c>
      <c r="J98" s="652" t="str">
        <f>+D139</f>
        <v>Planta de tratamiento centralizado aeróbico. Mal operada. Sobrecargada.</v>
      </c>
      <c r="K98" s="406" t="str">
        <f>K59</f>
        <v>Laguna anaeróbica profunda</v>
      </c>
      <c r="L98" s="488" t="s">
        <v>525</v>
      </c>
      <c r="M98" s="406" t="str">
        <f>D140</f>
        <v>Planta de tratamiento centralizado aeróbico. Bien operada</v>
      </c>
      <c r="N98" s="406" t="str">
        <f>D139</f>
        <v>Planta de tratamiento centralizado aeróbico. Mal operada. Sobrecargada.</v>
      </c>
      <c r="O98" s="406" t="str">
        <f>M59</f>
        <v>Laguna anaeróbica profunda (y otros tratamientos anaeróbicos de similar FCM)</v>
      </c>
      <c r="P98" s="652" t="str">
        <f>N59</f>
        <v>(Se subdivide en dos - ver cuadro 4)</v>
      </c>
      <c r="Q98" s="652" t="str">
        <f>++D140</f>
        <v>Planta de tratamiento centralizado aeróbico. Bien operada</v>
      </c>
      <c r="R98" s="652" t="str">
        <f>+D139</f>
        <v>Planta de tratamiento centralizado aeróbico. Mal operada. Sobrecargada.</v>
      </c>
      <c r="S98" s="406" t="str">
        <f>O59</f>
        <v>Planta de tratamiento centralizado aeróbico. Mal operada. Sobrecargada.</v>
      </c>
      <c r="T98" s="406" t="str">
        <f>P59</f>
        <v>Sistema séptico</v>
      </c>
      <c r="U98" s="406" t="str">
        <f>Q59</f>
        <v>Laguna anaeróbica profunda (y otros tratamientos anaeróbicos de similar FCM)</v>
      </c>
      <c r="V98" s="402" t="str">
        <f>F59</f>
        <v>Eliminación en río, lago y mar</v>
      </c>
      <c r="W98" s="600"/>
      <c r="X98" s="421" t="s">
        <v>587</v>
      </c>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row>
    <row r="99" spans="2:126" ht="15">
      <c r="B99" s="10"/>
      <c r="C99" s="344">
        <v>1994</v>
      </c>
      <c r="D99" s="484">
        <f aca="true" t="shared" si="12" ref="D99:D124">H60*$D24*$E60</f>
        <v>0</v>
      </c>
      <c r="E99" s="484">
        <f aca="true" t="shared" si="13" ref="E99:E124">I60*$D24*$E60</f>
        <v>0.04679763571158507</v>
      </c>
      <c r="F99" s="485">
        <f>E99*26%</f>
        <v>0.012167385285012119</v>
      </c>
      <c r="G99" s="485">
        <f>E99*74%</f>
        <v>0.03463025042657295</v>
      </c>
      <c r="H99" s="484">
        <f aca="true" t="shared" si="14" ref="H99:H124">J60*$D24*$E60</f>
        <v>0.021662591076320955</v>
      </c>
      <c r="I99" s="484">
        <f>+H99*35.66%</f>
        <v>0.007724879977816052</v>
      </c>
      <c r="J99" s="484">
        <f>+H99*(100%-35.66%)</f>
        <v>0.013937711098504902</v>
      </c>
      <c r="K99" s="484">
        <f aca="true" t="shared" si="15" ref="K99:L124">K60*$D24*$E60</f>
        <v>0.012165085646893618</v>
      </c>
      <c r="L99" s="484">
        <f t="shared" si="15"/>
        <v>0.008048733414768933</v>
      </c>
      <c r="M99" s="486">
        <f>L99*29.2%</f>
        <v>0.0023502301571125283</v>
      </c>
      <c r="N99" s="486">
        <f aca="true" t="shared" si="16" ref="N99:N124">L99*70.8%</f>
        <v>0.005698503257656405</v>
      </c>
      <c r="O99" s="484">
        <f aca="true" t="shared" si="17" ref="O99:O124">M60*$D24*$E60</f>
        <v>0.005979059108114065</v>
      </c>
      <c r="P99" s="484">
        <f aca="true" t="shared" si="18" ref="P99:P124">N60*$D24*$E60</f>
        <v>0.004875232811231468</v>
      </c>
      <c r="Q99" s="484">
        <f>+P99*26.92%</f>
        <v>0.001312412672783511</v>
      </c>
      <c r="R99" s="484">
        <f>+P99*(100%-26.92%)</f>
        <v>0.0035628201384479566</v>
      </c>
      <c r="S99" s="484">
        <f aca="true" t="shared" si="19" ref="S99:S124">O60*$D24*$E60</f>
        <v>0.003104511459982303</v>
      </c>
      <c r="T99" s="484">
        <f aca="true" t="shared" si="20" ref="T99:T124">P60*$D24*$E60</f>
        <v>0</v>
      </c>
      <c r="U99" s="484">
        <f aca="true" t="shared" si="21" ref="U99:U124">Q60*$D24*$E60</f>
        <v>0.00749682026632765</v>
      </c>
      <c r="V99" s="489">
        <f>F60*$D24</f>
        <v>0.4868807852260847</v>
      </c>
      <c r="X99" s="342">
        <f>(D99+F99+G99+H99+K99+M99+N99+O99+P99+S99+T99+U99+V99)-D24</f>
        <v>0</v>
      </c>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row>
    <row r="100" spans="2:126" ht="15">
      <c r="B100" s="10"/>
      <c r="C100" s="344">
        <v>1995</v>
      </c>
      <c r="D100" s="30">
        <f t="shared" si="12"/>
        <v>0</v>
      </c>
      <c r="E100" s="30">
        <f t="shared" si="13"/>
        <v>0.049351080156176806</v>
      </c>
      <c r="F100" s="352">
        <f aca="true" t="shared" si="22" ref="F100:F124">E100*26%</f>
        <v>0.01283128084060597</v>
      </c>
      <c r="G100" s="352">
        <f aca="true" t="shared" si="23" ref="G100:G124">E100*74%</f>
        <v>0.03651979931557084</v>
      </c>
      <c r="H100" s="30">
        <f t="shared" si="14"/>
        <v>0.022844578627576686</v>
      </c>
      <c r="I100" s="484">
        <f aca="true" t="shared" si="24" ref="I100:I124">+H100*35.66%</f>
        <v>0.008146376738593846</v>
      </c>
      <c r="J100" s="484">
        <f aca="true" t="shared" si="25" ref="J100:J124">+H100*(100%-35.66%)</f>
        <v>0.01469820188898284</v>
      </c>
      <c r="K100" s="30">
        <f t="shared" si="15"/>
        <v>0.01282885572610198</v>
      </c>
      <c r="L100" s="30">
        <f t="shared" si="15"/>
        <v>0.008487900763961614</v>
      </c>
      <c r="M100" s="356">
        <f aca="true" t="shared" si="26" ref="M100:M124">L100*29.2%</f>
        <v>0.002478467023076791</v>
      </c>
      <c r="N100" s="356">
        <f t="shared" si="16"/>
        <v>0.006009433740884822</v>
      </c>
      <c r="O100" s="30">
        <f t="shared" si="17"/>
        <v>0.006305297710371484</v>
      </c>
      <c r="P100" s="30">
        <f t="shared" si="18"/>
        <v>0.005141242748456749</v>
      </c>
      <c r="Q100" s="484">
        <f aca="true" t="shared" si="27" ref="Q100:Q124">+P100*26.92%</f>
        <v>0.0013840225478845567</v>
      </c>
      <c r="R100" s="484">
        <f aca="true" t="shared" si="28" ref="R100:R124">+P100*(100%-26.92%)</f>
        <v>0.003757220200572192</v>
      </c>
      <c r="S100" s="30">
        <f t="shared" si="19"/>
        <v>0.0032739045803851937</v>
      </c>
      <c r="T100" s="30">
        <f t="shared" si="20"/>
        <v>0</v>
      </c>
      <c r="U100" s="30">
        <f t="shared" si="21"/>
        <v>0.007905873283004263</v>
      </c>
      <c r="V100" s="489">
        <f aca="true" t="shared" si="29" ref="V100:V124">F61*$D25</f>
        <v>0.4914821758465827</v>
      </c>
      <c r="X100" s="342">
        <f aca="true" t="shared" si="30" ref="X100:X124">(D100+F100+G100+H100+K100+M100+N100+O100+P100+S100+T100+U100+V100)-D25</f>
        <v>0</v>
      </c>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row>
    <row r="101" spans="2:126" ht="15">
      <c r="B101" s="10"/>
      <c r="C101" s="344">
        <v>1996</v>
      </c>
      <c r="D101" s="30">
        <f t="shared" si="12"/>
        <v>0</v>
      </c>
      <c r="E101" s="30">
        <f t="shared" si="13"/>
        <v>0.05199043048498176</v>
      </c>
      <c r="F101" s="352">
        <f t="shared" si="22"/>
        <v>0.013517511926095259</v>
      </c>
      <c r="G101" s="352">
        <f t="shared" si="23"/>
        <v>0.0384729185588865</v>
      </c>
      <c r="H101" s="30">
        <f t="shared" si="14"/>
        <v>0.024066331949313423</v>
      </c>
      <c r="I101" s="484">
        <f t="shared" si="24"/>
        <v>0.008582053973125166</v>
      </c>
      <c r="J101" s="484">
        <f t="shared" si="25"/>
        <v>0.015484277976188256</v>
      </c>
      <c r="K101" s="30">
        <f t="shared" si="15"/>
        <v>0.013514957113786414</v>
      </c>
      <c r="L101" s="30">
        <f t="shared" si="15"/>
        <v>0.008941843080955093</v>
      </c>
      <c r="M101" s="356">
        <f t="shared" si="26"/>
        <v>0.002611018179638887</v>
      </c>
      <c r="N101" s="356">
        <f t="shared" si="16"/>
        <v>0.006330824901316205</v>
      </c>
      <c r="O101" s="30">
        <f t="shared" si="17"/>
        <v>0.006642512002995212</v>
      </c>
      <c r="P101" s="30">
        <f t="shared" si="18"/>
        <v>0.0054162020947499424</v>
      </c>
      <c r="Q101" s="484">
        <f t="shared" si="27"/>
        <v>0.0014580416039066844</v>
      </c>
      <c r="R101" s="484">
        <f t="shared" si="28"/>
        <v>0.003958160490843258</v>
      </c>
      <c r="S101" s="30">
        <f t="shared" si="19"/>
        <v>0.003448996616939822</v>
      </c>
      <c r="T101" s="30">
        <f t="shared" si="20"/>
        <v>0</v>
      </c>
      <c r="U101" s="30">
        <f t="shared" si="21"/>
        <v>0.008328688126832478</v>
      </c>
      <c r="V101" s="489">
        <f t="shared" si="29"/>
        <v>0.49588140269337194</v>
      </c>
      <c r="X101" s="342">
        <f t="shared" si="30"/>
        <v>0</v>
      </c>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row>
    <row r="102" spans="2:126" ht="15">
      <c r="B102" s="10"/>
      <c r="C102" s="344">
        <v>1997</v>
      </c>
      <c r="D102" s="30">
        <f t="shared" si="12"/>
        <v>0</v>
      </c>
      <c r="E102" s="30">
        <f t="shared" si="13"/>
        <v>0.054717450696995205</v>
      </c>
      <c r="F102" s="352">
        <f t="shared" si="22"/>
        <v>0.014226537181218754</v>
      </c>
      <c r="G102" s="352">
        <f t="shared" si="23"/>
        <v>0.04049091351577645</v>
      </c>
      <c r="H102" s="30">
        <f t="shared" si="14"/>
        <v>0.025328667595365843</v>
      </c>
      <c r="I102" s="484">
        <f t="shared" si="24"/>
        <v>0.009032202864507458</v>
      </c>
      <c r="J102" s="484">
        <f t="shared" si="25"/>
        <v>0.01629646473085838</v>
      </c>
      <c r="K102" s="30">
        <f t="shared" si="15"/>
        <v>0.014223848363002688</v>
      </c>
      <c r="L102" s="30">
        <f t="shared" si="15"/>
        <v>0.009410863756239963</v>
      </c>
      <c r="M102" s="356">
        <f t="shared" si="26"/>
        <v>0.002747972216822069</v>
      </c>
      <c r="N102" s="356">
        <f t="shared" si="16"/>
        <v>0.006662891539417894</v>
      </c>
      <c r="O102" s="30">
        <f t="shared" si="17"/>
        <v>0.006990927361778258</v>
      </c>
      <c r="P102" s="30">
        <f t="shared" si="18"/>
        <v>0.00570029461806535</v>
      </c>
      <c r="Q102" s="484">
        <f t="shared" si="27"/>
        <v>0.001534519311183192</v>
      </c>
      <c r="R102" s="484">
        <f t="shared" si="28"/>
        <v>0.004165775306882158</v>
      </c>
      <c r="S102" s="30">
        <f t="shared" si="19"/>
        <v>0.003629904591692557</v>
      </c>
      <c r="T102" s="30">
        <f t="shared" si="20"/>
        <v>0</v>
      </c>
      <c r="U102" s="30">
        <f t="shared" si="21"/>
        <v>0.008765547384383527</v>
      </c>
      <c r="V102" s="489">
        <f t="shared" si="29"/>
        <v>0.5000743145177114</v>
      </c>
      <c r="X102" s="342">
        <f t="shared" si="30"/>
        <v>0</v>
      </c>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row>
    <row r="103" spans="2:126" ht="15">
      <c r="B103" s="10"/>
      <c r="C103" s="344">
        <v>1998</v>
      </c>
      <c r="D103" s="30">
        <f t="shared" si="12"/>
        <v>0</v>
      </c>
      <c r="E103" s="30">
        <f t="shared" si="13"/>
        <v>0.057526351225390585</v>
      </c>
      <c r="F103" s="352">
        <f t="shared" si="22"/>
        <v>0.014956851318601553</v>
      </c>
      <c r="G103" s="352">
        <f t="shared" si="23"/>
        <v>0.04256949990678903</v>
      </c>
      <c r="H103" s="30">
        <f t="shared" si="14"/>
        <v>0.02662890557951741</v>
      </c>
      <c r="I103" s="484">
        <f t="shared" si="24"/>
        <v>0.009495867729655908</v>
      </c>
      <c r="J103" s="484">
        <f t="shared" si="25"/>
        <v>0.0171330378498615</v>
      </c>
      <c r="K103" s="30">
        <f t="shared" si="15"/>
        <v>0.01495402447087549</v>
      </c>
      <c r="L103" s="30">
        <f t="shared" si="15"/>
        <v>0.009893967041221969</v>
      </c>
      <c r="M103" s="356">
        <f t="shared" si="26"/>
        <v>0.0028890383760368146</v>
      </c>
      <c r="N103" s="356">
        <f t="shared" si="16"/>
        <v>0.007004928665185153</v>
      </c>
      <c r="O103" s="30">
        <f t="shared" si="17"/>
        <v>0.0073498040877648906</v>
      </c>
      <c r="P103" s="30">
        <f t="shared" si="18"/>
        <v>0.00599291717925445</v>
      </c>
      <c r="Q103" s="484">
        <f t="shared" si="27"/>
        <v>0.001613293304655298</v>
      </c>
      <c r="R103" s="484">
        <f t="shared" si="28"/>
        <v>0.004379623874599153</v>
      </c>
      <c r="S103" s="30">
        <f t="shared" si="19"/>
        <v>0.003816244430185617</v>
      </c>
      <c r="T103" s="30">
        <f t="shared" si="20"/>
        <v>0</v>
      </c>
      <c r="U103" s="30">
        <f t="shared" si="21"/>
        <v>0.009215523586966768</v>
      </c>
      <c r="V103" s="489">
        <f t="shared" si="29"/>
        <v>0.5040745360053663</v>
      </c>
      <c r="X103" s="342">
        <f t="shared" si="30"/>
        <v>0</v>
      </c>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row>
    <row r="104" spans="2:126" ht="15">
      <c r="B104" s="10"/>
      <c r="C104" s="344">
        <v>1999</v>
      </c>
      <c r="D104" s="30">
        <f t="shared" si="12"/>
        <v>0</v>
      </c>
      <c r="E104" s="30">
        <f t="shared" si="13"/>
        <v>0.06041041782204612</v>
      </c>
      <c r="F104" s="352">
        <f t="shared" si="22"/>
        <v>0.01570670863373199</v>
      </c>
      <c r="G104" s="352">
        <f t="shared" si="23"/>
        <v>0.04470370918831413</v>
      </c>
      <c r="H104" s="30">
        <f t="shared" si="14"/>
        <v>0.027963937881261648</v>
      </c>
      <c r="I104" s="484">
        <f t="shared" si="24"/>
        <v>0.009971940248457902</v>
      </c>
      <c r="J104" s="484">
        <f t="shared" si="25"/>
        <v>0.017991997632803743</v>
      </c>
      <c r="K104" s="30">
        <f t="shared" si="15"/>
        <v>0.015703740062831643</v>
      </c>
      <c r="L104" s="30">
        <f t="shared" si="15"/>
        <v>0.010389998151211863</v>
      </c>
      <c r="M104" s="356">
        <f t="shared" si="26"/>
        <v>0.003033879460153864</v>
      </c>
      <c r="N104" s="356">
        <f t="shared" si="16"/>
        <v>0.007356118691057999</v>
      </c>
      <c r="O104" s="30">
        <f t="shared" si="17"/>
        <v>0.007718284340900243</v>
      </c>
      <c r="P104" s="30">
        <f t="shared" si="18"/>
        <v>0.006293370308734044</v>
      </c>
      <c r="Q104" s="484">
        <f t="shared" si="27"/>
        <v>0.0016941752871112046</v>
      </c>
      <c r="R104" s="484">
        <f t="shared" si="28"/>
        <v>0.004599195021622839</v>
      </c>
      <c r="S104" s="30">
        <f t="shared" si="19"/>
        <v>0.004007570715467433</v>
      </c>
      <c r="T104" s="30">
        <f t="shared" si="20"/>
        <v>0</v>
      </c>
      <c r="U104" s="30">
        <f t="shared" si="21"/>
        <v>0.009677541135128786</v>
      </c>
      <c r="V104" s="489">
        <f t="shared" si="29"/>
        <v>0.5078978679102704</v>
      </c>
      <c r="X104" s="342">
        <f t="shared" si="30"/>
        <v>0</v>
      </c>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row>
    <row r="105" spans="2:126" ht="15">
      <c r="B105" s="10"/>
      <c r="C105" s="344">
        <v>2000</v>
      </c>
      <c r="D105" s="30">
        <f t="shared" si="12"/>
        <v>0</v>
      </c>
      <c r="E105" s="30">
        <f t="shared" si="13"/>
        <v>0.06336189790382268</v>
      </c>
      <c r="F105" s="352">
        <f t="shared" si="22"/>
        <v>0.0164740934549939</v>
      </c>
      <c r="G105" s="352">
        <f t="shared" si="23"/>
        <v>0.046887804448828785</v>
      </c>
      <c r="H105" s="30">
        <f t="shared" si="14"/>
        <v>0.029330175835577878</v>
      </c>
      <c r="I105" s="484">
        <f t="shared" si="24"/>
        <v>0.01045914070296707</v>
      </c>
      <c r="J105" s="484">
        <f t="shared" si="25"/>
        <v>0.018871035132610806</v>
      </c>
      <c r="K105" s="30">
        <f t="shared" si="15"/>
        <v>0.0164709798482173</v>
      </c>
      <c r="L105" s="30">
        <f t="shared" si="15"/>
        <v>0.010897623718102182</v>
      </c>
      <c r="M105" s="356">
        <f t="shared" si="26"/>
        <v>0.003182106125685837</v>
      </c>
      <c r="N105" s="356">
        <f t="shared" si="16"/>
        <v>0.007715517592416345</v>
      </c>
      <c r="O105" s="30">
        <f t="shared" si="17"/>
        <v>0.008095377619161622</v>
      </c>
      <c r="P105" s="30">
        <f t="shared" si="18"/>
        <v>0.006600846366393322</v>
      </c>
      <c r="Q105" s="484">
        <f t="shared" si="27"/>
        <v>0.0017769478418330823</v>
      </c>
      <c r="R105" s="484">
        <f t="shared" si="28"/>
        <v>0.00482389852456024</v>
      </c>
      <c r="S105" s="30">
        <f t="shared" si="19"/>
        <v>0.004203369148410842</v>
      </c>
      <c r="T105" s="30">
        <f t="shared" si="20"/>
        <v>0</v>
      </c>
      <c r="U105" s="30">
        <f t="shared" si="21"/>
        <v>0.010150358091718053</v>
      </c>
      <c r="V105" s="489">
        <f t="shared" si="29"/>
        <v>0.511562554517757</v>
      </c>
      <c r="X105" s="342">
        <f t="shared" si="30"/>
        <v>0</v>
      </c>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row>
    <row r="106" spans="2:126" ht="15">
      <c r="B106" s="10"/>
      <c r="C106" s="344">
        <v>2001</v>
      </c>
      <c r="D106" s="30">
        <f t="shared" si="12"/>
        <v>0</v>
      </c>
      <c r="E106" s="30">
        <f t="shared" si="13"/>
        <v>0.06698818234481499</v>
      </c>
      <c r="F106" s="352">
        <f t="shared" si="22"/>
        <v>0.017416927409651898</v>
      </c>
      <c r="G106" s="352">
        <f t="shared" si="23"/>
        <v>0.049571254935163095</v>
      </c>
      <c r="H106" s="30">
        <f t="shared" si="14"/>
        <v>0.03100878023037628</v>
      </c>
      <c r="I106" s="484">
        <f t="shared" si="24"/>
        <v>0.01105773103015218</v>
      </c>
      <c r="J106" s="484">
        <f t="shared" si="25"/>
        <v>0.019951049200224096</v>
      </c>
      <c r="K106" s="30">
        <f t="shared" si="15"/>
        <v>0.01741363560707967</v>
      </c>
      <c r="L106" s="30">
        <f t="shared" si="15"/>
        <v>0.011521309002793733</v>
      </c>
      <c r="M106" s="356">
        <f t="shared" si="26"/>
        <v>0.0033642222288157698</v>
      </c>
      <c r="N106" s="356">
        <f t="shared" si="16"/>
        <v>0.008157086773977962</v>
      </c>
      <c r="O106" s="30">
        <f t="shared" si="17"/>
        <v>0.00855868668778963</v>
      </c>
      <c r="P106" s="30">
        <f t="shared" si="18"/>
        <v>0.006978621453120776</v>
      </c>
      <c r="Q106" s="484">
        <f t="shared" si="27"/>
        <v>0.0018786448951801128</v>
      </c>
      <c r="R106" s="484">
        <f t="shared" si="28"/>
        <v>0.005099976557940663</v>
      </c>
      <c r="S106" s="30">
        <f t="shared" si="19"/>
        <v>0.004443933472506155</v>
      </c>
      <c r="T106" s="30">
        <f t="shared" si="20"/>
        <v>0</v>
      </c>
      <c r="U106" s="30">
        <f t="shared" si="21"/>
        <v>0.010731276385459329</v>
      </c>
      <c r="V106" s="489">
        <f t="shared" si="29"/>
        <v>0.513639212586529</v>
      </c>
      <c r="X106" s="342">
        <f t="shared" si="30"/>
        <v>0</v>
      </c>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row>
    <row r="107" spans="2:126" ht="15">
      <c r="B107" s="10"/>
      <c r="C107" s="344">
        <v>2002</v>
      </c>
      <c r="D107" s="30">
        <f t="shared" si="12"/>
        <v>0</v>
      </c>
      <c r="E107" s="30">
        <f t="shared" si="13"/>
        <v>0.07073220312382823</v>
      </c>
      <c r="F107" s="352">
        <f t="shared" si="22"/>
        <v>0.01839037281219534</v>
      </c>
      <c r="G107" s="352">
        <f t="shared" si="23"/>
        <v>0.05234183031163289</v>
      </c>
      <c r="H107" s="30">
        <f t="shared" si="14"/>
        <v>0.03274188468926103</v>
      </c>
      <c r="I107" s="484">
        <f t="shared" si="24"/>
        <v>0.011675756080190482</v>
      </c>
      <c r="J107" s="484">
        <f t="shared" si="25"/>
        <v>0.021066128609070544</v>
      </c>
      <c r="K107" s="30">
        <f t="shared" si="15"/>
        <v>0.018386897028258048</v>
      </c>
      <c r="L107" s="30">
        <f t="shared" si="15"/>
        <v>0.012165243780510999</v>
      </c>
      <c r="M107" s="356">
        <f t="shared" si="26"/>
        <v>0.0035522511839092114</v>
      </c>
      <c r="N107" s="356">
        <f t="shared" si="16"/>
        <v>0.008612992596601787</v>
      </c>
      <c r="O107" s="30">
        <f t="shared" si="17"/>
        <v>0.009037038236951027</v>
      </c>
      <c r="P107" s="30">
        <f t="shared" si="18"/>
        <v>0.007368661947052376</v>
      </c>
      <c r="Q107" s="484">
        <f t="shared" si="27"/>
        <v>0.0019836437961464996</v>
      </c>
      <c r="R107" s="484">
        <f t="shared" si="28"/>
        <v>0.005385018150905876</v>
      </c>
      <c r="S107" s="30">
        <f t="shared" si="19"/>
        <v>0.0046923083153399565</v>
      </c>
      <c r="T107" s="30">
        <f t="shared" si="20"/>
        <v>0</v>
      </c>
      <c r="U107" s="30">
        <f t="shared" si="21"/>
        <v>0.011331055635561697</v>
      </c>
      <c r="V107" s="489">
        <f t="shared" si="29"/>
        <v>0.5154387997350149</v>
      </c>
      <c r="X107" s="342">
        <f t="shared" si="30"/>
        <v>0</v>
      </c>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row>
    <row r="108" spans="2:126" ht="15">
      <c r="B108" s="10"/>
      <c r="C108" s="344">
        <v>2003</v>
      </c>
      <c r="D108" s="30">
        <f t="shared" si="12"/>
        <v>0</v>
      </c>
      <c r="E108" s="30">
        <f t="shared" si="13"/>
        <v>0.07459735702774051</v>
      </c>
      <c r="F108" s="352">
        <f t="shared" si="22"/>
        <v>0.019395312827212532</v>
      </c>
      <c r="G108" s="352">
        <f t="shared" si="23"/>
        <v>0.055202044200527975</v>
      </c>
      <c r="H108" s="30">
        <f t="shared" si="14"/>
        <v>0.034531061582374234</v>
      </c>
      <c r="I108" s="484">
        <f t="shared" si="24"/>
        <v>0.012313776560274652</v>
      </c>
      <c r="J108" s="484">
        <f t="shared" si="25"/>
        <v>0.022217285022099582</v>
      </c>
      <c r="K108" s="30">
        <f t="shared" si="15"/>
        <v>0.019391647109422473</v>
      </c>
      <c r="L108" s="30">
        <f t="shared" si="15"/>
        <v>0.012830012265213356</v>
      </c>
      <c r="M108" s="356">
        <f t="shared" si="26"/>
        <v>0.0037463635814423</v>
      </c>
      <c r="N108" s="356">
        <f t="shared" si="16"/>
        <v>0.009083648683771055</v>
      </c>
      <c r="O108" s="30">
        <f t="shared" si="17"/>
        <v>0.009530866254158494</v>
      </c>
      <c r="P108" s="30">
        <f t="shared" si="18"/>
        <v>0.007771321714929233</v>
      </c>
      <c r="Q108" s="484">
        <f t="shared" si="27"/>
        <v>0.0020920398056589497</v>
      </c>
      <c r="R108" s="484">
        <f t="shared" si="28"/>
        <v>0.005679281909270284</v>
      </c>
      <c r="S108" s="30">
        <f t="shared" si="19"/>
        <v>0.004948719016582295</v>
      </c>
      <c r="T108" s="30">
        <f t="shared" si="20"/>
        <v>0</v>
      </c>
      <c r="U108" s="30">
        <f t="shared" si="21"/>
        <v>0.011950239995598752</v>
      </c>
      <c r="V108" s="489">
        <f t="shared" si="29"/>
        <v>0.5169533222470677</v>
      </c>
      <c r="X108" s="342">
        <f t="shared" si="30"/>
        <v>0</v>
      </c>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row>
    <row r="109" spans="2:126" ht="15">
      <c r="B109" s="10"/>
      <c r="C109" s="344">
        <v>2004</v>
      </c>
      <c r="D109" s="30">
        <f t="shared" si="12"/>
        <v>0</v>
      </c>
      <c r="E109" s="30">
        <f t="shared" si="13"/>
        <v>0.07858737114872254</v>
      </c>
      <c r="F109" s="352">
        <f t="shared" si="22"/>
        <v>0.02043271649866786</v>
      </c>
      <c r="G109" s="352">
        <f t="shared" si="23"/>
        <v>0.05815465465005468</v>
      </c>
      <c r="H109" s="30">
        <f t="shared" si="14"/>
        <v>0.03637803617793447</v>
      </c>
      <c r="I109" s="484">
        <f t="shared" si="24"/>
        <v>0.01297240770105143</v>
      </c>
      <c r="J109" s="484">
        <f t="shared" si="25"/>
        <v>0.023405628476883034</v>
      </c>
      <c r="K109" s="30">
        <f t="shared" si="15"/>
        <v>0.02042885471138783</v>
      </c>
      <c r="L109" s="30">
        <f t="shared" si="15"/>
        <v>0.013516255480124273</v>
      </c>
      <c r="M109" s="356">
        <f t="shared" si="26"/>
        <v>0.003946746600196288</v>
      </c>
      <c r="N109" s="356">
        <f t="shared" si="16"/>
        <v>0.009569508879927986</v>
      </c>
      <c r="O109" s="30">
        <f t="shared" si="17"/>
        <v>0.010040646928092315</v>
      </c>
      <c r="P109" s="30">
        <f t="shared" si="18"/>
        <v>0.008186989033675273</v>
      </c>
      <c r="Q109" s="484">
        <f t="shared" si="27"/>
        <v>0.0022039374478653837</v>
      </c>
      <c r="R109" s="484">
        <f t="shared" si="28"/>
        <v>0.00598305158580989</v>
      </c>
      <c r="S109" s="30">
        <f t="shared" si="19"/>
        <v>0.005213412828047934</v>
      </c>
      <c r="T109" s="30">
        <f t="shared" si="20"/>
        <v>0</v>
      </c>
      <c r="U109" s="30">
        <f t="shared" si="21"/>
        <v>0.012589426532915777</v>
      </c>
      <c r="V109" s="489">
        <f t="shared" si="29"/>
        <v>0.5181740090934953</v>
      </c>
      <c r="X109" s="342">
        <f t="shared" si="30"/>
        <v>0</v>
      </c>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row>
    <row r="110" spans="2:126" ht="15">
      <c r="B110" s="10"/>
      <c r="C110" s="344">
        <v>2005</v>
      </c>
      <c r="D110" s="30">
        <f t="shared" si="12"/>
        <v>0</v>
      </c>
      <c r="E110" s="30">
        <f t="shared" si="13"/>
        <v>0.08270642533484342</v>
      </c>
      <c r="F110" s="352">
        <f t="shared" si="22"/>
        <v>0.02150367058705929</v>
      </c>
      <c r="G110" s="352">
        <f t="shared" si="23"/>
        <v>0.061202754747784124</v>
      </c>
      <c r="H110" s="30">
        <f t="shared" si="14"/>
        <v>0.03828474332453194</v>
      </c>
      <c r="I110" s="484">
        <f t="shared" si="24"/>
        <v>0.013652339469528088</v>
      </c>
      <c r="J110" s="484">
        <f t="shared" si="25"/>
        <v>0.02463240385500385</v>
      </c>
      <c r="K110" s="30">
        <f t="shared" si="15"/>
        <v>0.021499606389254133</v>
      </c>
      <c r="L110" s="30">
        <f t="shared" si="15"/>
        <v>0.014224692318032037</v>
      </c>
      <c r="M110" s="356">
        <f t="shared" si="26"/>
        <v>0.004153610156865354</v>
      </c>
      <c r="N110" s="356">
        <f t="shared" si="16"/>
        <v>0.010071082161166681</v>
      </c>
      <c r="O110" s="30">
        <f t="shared" si="17"/>
        <v>0.010566914293395227</v>
      </c>
      <c r="P110" s="30">
        <f t="shared" si="18"/>
        <v>0.008616099346922262</v>
      </c>
      <c r="Q110" s="484">
        <f t="shared" si="27"/>
        <v>0.002319453944191473</v>
      </c>
      <c r="R110" s="484">
        <f t="shared" si="28"/>
        <v>0.006296645402730789</v>
      </c>
      <c r="S110" s="30">
        <f t="shared" si="19"/>
        <v>0.005486667036955214</v>
      </c>
      <c r="T110" s="30">
        <f t="shared" si="20"/>
        <v>0</v>
      </c>
      <c r="U110" s="30">
        <f t="shared" si="21"/>
        <v>0.013249284844795583</v>
      </c>
      <c r="V110" s="489">
        <f t="shared" si="29"/>
        <v>0.5190910237669746</v>
      </c>
      <c r="X110" s="342">
        <f t="shared" si="30"/>
        <v>0</v>
      </c>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row>
    <row r="111" spans="2:126" ht="15">
      <c r="B111" s="10"/>
      <c r="C111" s="344">
        <v>2006</v>
      </c>
      <c r="D111" s="30">
        <f t="shared" si="12"/>
        <v>0</v>
      </c>
      <c r="E111" s="30">
        <f t="shared" si="13"/>
        <v>0.08462880255385598</v>
      </c>
      <c r="F111" s="352">
        <f t="shared" si="22"/>
        <v>0.022003488664002556</v>
      </c>
      <c r="G111" s="352">
        <f t="shared" si="23"/>
        <v>0.06262531388985343</v>
      </c>
      <c r="H111" s="30">
        <f t="shared" si="14"/>
        <v>0.03917461032222719</v>
      </c>
      <c r="I111" s="484">
        <f t="shared" si="24"/>
        <v>0.013969666040906215</v>
      </c>
      <c r="J111" s="484">
        <f t="shared" si="25"/>
        <v>0.02520494428132097</v>
      </c>
      <c r="K111" s="30">
        <f t="shared" si="15"/>
        <v>0.021999330000486393</v>
      </c>
      <c r="L111" s="30">
        <f t="shared" si="15"/>
        <v>0.014555322306559997</v>
      </c>
      <c r="M111" s="356">
        <f t="shared" si="26"/>
        <v>0.004250154113515519</v>
      </c>
      <c r="N111" s="356">
        <f t="shared" si="16"/>
        <v>0.010305168193044478</v>
      </c>
      <c r="O111" s="30">
        <f t="shared" si="17"/>
        <v>0.010812525142015996</v>
      </c>
      <c r="P111" s="30">
        <f t="shared" si="18"/>
        <v>0.008816366654259198</v>
      </c>
      <c r="Q111" s="484">
        <f t="shared" si="27"/>
        <v>0.002373365903326576</v>
      </c>
      <c r="R111" s="484">
        <f t="shared" si="28"/>
        <v>0.006443000750932622</v>
      </c>
      <c r="S111" s="30">
        <f t="shared" si="19"/>
        <v>0.005614195746815998</v>
      </c>
      <c r="T111" s="30">
        <f t="shared" si="20"/>
        <v>0</v>
      </c>
      <c r="U111" s="30">
        <f t="shared" si="21"/>
        <v>0.013557243062681626</v>
      </c>
      <c r="V111" s="489">
        <f t="shared" si="29"/>
        <v>0.5154661066205619</v>
      </c>
      <c r="X111" s="342">
        <f t="shared" si="30"/>
        <v>0</v>
      </c>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row>
    <row r="112" spans="2:126" ht="15">
      <c r="B112" s="10"/>
      <c r="C112" s="344">
        <v>2007</v>
      </c>
      <c r="D112" s="30">
        <f t="shared" si="12"/>
        <v>0</v>
      </c>
      <c r="E112" s="30">
        <f t="shared" si="13"/>
        <v>0.08653642409906455</v>
      </c>
      <c r="F112" s="352">
        <f t="shared" si="22"/>
        <v>0.022499470265756785</v>
      </c>
      <c r="G112" s="352">
        <f t="shared" si="23"/>
        <v>0.06403695383330776</v>
      </c>
      <c r="H112" s="30">
        <f t="shared" si="14"/>
        <v>0.040057646929394994</v>
      </c>
      <c r="I112" s="484">
        <f t="shared" si="24"/>
        <v>0.014284556895022255</v>
      </c>
      <c r="J112" s="484">
        <f t="shared" si="25"/>
        <v>0.02577309003437274</v>
      </c>
      <c r="K112" s="30">
        <f t="shared" si="15"/>
        <v>0.022495217861624155</v>
      </c>
      <c r="L112" s="30">
        <f t="shared" si="15"/>
        <v>0.014883414464212577</v>
      </c>
      <c r="M112" s="356">
        <f t="shared" si="26"/>
        <v>0.004345957023550073</v>
      </c>
      <c r="N112" s="356">
        <f t="shared" si="16"/>
        <v>0.010537457440662505</v>
      </c>
      <c r="O112" s="30">
        <f t="shared" si="17"/>
        <v>0.01105625074484363</v>
      </c>
      <c r="P112" s="30">
        <f t="shared" si="18"/>
        <v>0.00901509676118019</v>
      </c>
      <c r="Q112" s="484">
        <f t="shared" si="27"/>
        <v>0.002426864048109707</v>
      </c>
      <c r="R112" s="484">
        <f t="shared" si="28"/>
        <v>0.006588232713070483</v>
      </c>
      <c r="S112" s="30">
        <f t="shared" si="19"/>
        <v>0.0057407455790534235</v>
      </c>
      <c r="T112" s="30">
        <f t="shared" si="20"/>
        <v>0</v>
      </c>
      <c r="U112" s="30">
        <f t="shared" si="21"/>
        <v>0.013862837472380889</v>
      </c>
      <c r="V112" s="489">
        <f t="shared" si="29"/>
        <v>0.5118759142514697</v>
      </c>
      <c r="X112" s="342">
        <f t="shared" si="30"/>
        <v>0</v>
      </c>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row>
    <row r="113" spans="2:126" ht="15">
      <c r="B113" s="10"/>
      <c r="C113" s="344">
        <v>2008</v>
      </c>
      <c r="D113" s="30">
        <f t="shared" si="12"/>
        <v>0</v>
      </c>
      <c r="E113" s="30">
        <f t="shared" si="13"/>
        <v>0.09329746949646603</v>
      </c>
      <c r="F113" s="352">
        <f t="shared" si="22"/>
        <v>0.02425734206908117</v>
      </c>
      <c r="G113" s="352">
        <f t="shared" si="23"/>
        <v>0.06904012742738486</v>
      </c>
      <c r="H113" s="30">
        <f t="shared" si="14"/>
        <v>0.04318732986028059</v>
      </c>
      <c r="I113" s="484">
        <f t="shared" si="24"/>
        <v>0.015400601828176059</v>
      </c>
      <c r="J113" s="484">
        <f t="shared" si="25"/>
        <v>0.02778672803210453</v>
      </c>
      <c r="K113" s="30">
        <f t="shared" si="15"/>
        <v>0.024252757426845472</v>
      </c>
      <c r="L113" s="30">
        <f t="shared" si="15"/>
        <v>0.016046247824945015</v>
      </c>
      <c r="M113" s="356">
        <f t="shared" si="26"/>
        <v>0.004685504364883944</v>
      </c>
      <c r="N113" s="356">
        <f t="shared" si="16"/>
        <v>0.01136074346006107</v>
      </c>
      <c r="O113" s="30">
        <f t="shared" si="17"/>
        <v>0.011920069812816299</v>
      </c>
      <c r="P113" s="30">
        <f t="shared" si="18"/>
        <v>0.009719441539680981</v>
      </c>
      <c r="Q113" s="484">
        <f t="shared" si="27"/>
        <v>0.00261647366248212</v>
      </c>
      <c r="R113" s="484">
        <f t="shared" si="28"/>
        <v>0.007102967877198861</v>
      </c>
      <c r="S113" s="30">
        <f t="shared" si="19"/>
        <v>0.006189267018193078</v>
      </c>
      <c r="T113" s="30">
        <f t="shared" si="20"/>
        <v>0</v>
      </c>
      <c r="U113" s="30">
        <f t="shared" si="21"/>
        <v>0.014945933688377391</v>
      </c>
      <c r="V113" s="489">
        <f t="shared" si="29"/>
        <v>0.5162603218629744</v>
      </c>
      <c r="X113" s="342">
        <f t="shared" si="30"/>
        <v>0</v>
      </c>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row>
    <row r="114" spans="2:126" ht="15">
      <c r="B114" s="10"/>
      <c r="C114" s="344">
        <v>2009</v>
      </c>
      <c r="D114" s="30">
        <f t="shared" si="12"/>
        <v>0</v>
      </c>
      <c r="E114" s="30">
        <f t="shared" si="13"/>
        <v>0.10040379246648706</v>
      </c>
      <c r="F114" s="352">
        <f t="shared" si="22"/>
        <v>0.026104986041286637</v>
      </c>
      <c r="G114" s="352">
        <f t="shared" si="23"/>
        <v>0.07429880642520043</v>
      </c>
      <c r="H114" s="30">
        <f t="shared" si="14"/>
        <v>0.04647684152502743</v>
      </c>
      <c r="I114" s="484">
        <f t="shared" si="24"/>
        <v>0.01657364168782478</v>
      </c>
      <c r="J114" s="484">
        <f t="shared" si="25"/>
        <v>0.029903199837202646</v>
      </c>
      <c r="K114" s="30">
        <f t="shared" si="15"/>
        <v>0.026100052193990985</v>
      </c>
      <c r="L114" s="30">
        <f t="shared" si="15"/>
        <v>0.017268465534776647</v>
      </c>
      <c r="M114" s="356">
        <f t="shared" si="26"/>
        <v>0.005042391936154781</v>
      </c>
      <c r="N114" s="356">
        <f t="shared" si="16"/>
        <v>0.012226073598621866</v>
      </c>
      <c r="O114" s="30">
        <f t="shared" si="17"/>
        <v>0.012828002968691223</v>
      </c>
      <c r="P114" s="30">
        <f t="shared" si="18"/>
        <v>0.010459756266778997</v>
      </c>
      <c r="Q114" s="484">
        <f t="shared" si="27"/>
        <v>0.002815766387016906</v>
      </c>
      <c r="R114" s="484">
        <f t="shared" si="28"/>
        <v>0.007643989879762091</v>
      </c>
      <c r="S114" s="30">
        <f t="shared" si="19"/>
        <v>0.006660693849128135</v>
      </c>
      <c r="T114" s="30">
        <f t="shared" si="20"/>
        <v>0</v>
      </c>
      <c r="U114" s="30">
        <f t="shared" si="21"/>
        <v>0.016084342183820568</v>
      </c>
      <c r="V114" s="489">
        <f t="shared" si="29"/>
        <v>0.5198321819092333</v>
      </c>
      <c r="X114" s="342">
        <f t="shared" si="30"/>
        <v>0</v>
      </c>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row>
    <row r="115" spans="2:126" ht="15">
      <c r="B115" s="10"/>
      <c r="C115" s="344">
        <v>2010</v>
      </c>
      <c r="D115" s="30">
        <f t="shared" si="12"/>
        <v>0</v>
      </c>
      <c r="E115" s="30">
        <f t="shared" si="13"/>
        <v>0.10788276631043063</v>
      </c>
      <c r="F115" s="352">
        <f t="shared" si="22"/>
        <v>0.028049519240711966</v>
      </c>
      <c r="G115" s="352">
        <f t="shared" si="23"/>
        <v>0.07983324706971867</v>
      </c>
      <c r="H115" s="30">
        <f t="shared" si="14"/>
        <v>0.04993885300463177</v>
      </c>
      <c r="I115" s="484">
        <f t="shared" si="24"/>
        <v>0.01780819498145169</v>
      </c>
      <c r="J115" s="484">
        <f t="shared" si="25"/>
        <v>0.03213065802318008</v>
      </c>
      <c r="K115" s="30">
        <f t="shared" si="15"/>
        <v>0.028044217876274105</v>
      </c>
      <c r="L115" s="30">
        <f t="shared" si="15"/>
        <v>0.018554775532506496</v>
      </c>
      <c r="M115" s="356">
        <f t="shared" si="26"/>
        <v>0.0054179944554918966</v>
      </c>
      <c r="N115" s="356">
        <f t="shared" si="16"/>
        <v>0.013136781077014598</v>
      </c>
      <c r="O115" s="30">
        <f t="shared" si="17"/>
        <v>0.013783547538433397</v>
      </c>
      <c r="P115" s="30">
        <f t="shared" si="18"/>
        <v>0.011238892608261079</v>
      </c>
      <c r="Q115" s="484">
        <f t="shared" si="27"/>
        <v>0.0030255098901438822</v>
      </c>
      <c r="R115" s="484">
        <f t="shared" si="28"/>
        <v>0.008213382718117196</v>
      </c>
      <c r="S115" s="30">
        <f t="shared" si="19"/>
        <v>0.007156841991109649</v>
      </c>
      <c r="T115" s="30">
        <f t="shared" si="20"/>
        <v>0</v>
      </c>
      <c r="U115" s="30">
        <f t="shared" si="21"/>
        <v>0.017282448067420374</v>
      </c>
      <c r="V115" s="489">
        <f t="shared" si="29"/>
        <v>0.5225270763362221</v>
      </c>
      <c r="X115" s="342">
        <f t="shared" si="30"/>
        <v>0</v>
      </c>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row>
    <row r="116" spans="2:126" ht="15">
      <c r="B116" s="10"/>
      <c r="C116" s="344">
        <v>2011</v>
      </c>
      <c r="D116" s="30">
        <f t="shared" si="12"/>
        <v>0</v>
      </c>
      <c r="E116" s="30">
        <f t="shared" si="13"/>
        <v>0.11113822784361639</v>
      </c>
      <c r="F116" s="352">
        <f t="shared" si="22"/>
        <v>0.028895939239340262</v>
      </c>
      <c r="G116" s="352">
        <f t="shared" si="23"/>
        <v>0.08224228860427613</v>
      </c>
      <c r="H116" s="30">
        <f t="shared" si="14"/>
        <v>0.05144580374874037</v>
      </c>
      <c r="I116" s="484">
        <f t="shared" si="24"/>
        <v>0.018345573616800812</v>
      </c>
      <c r="J116" s="484">
        <f t="shared" si="25"/>
        <v>0.03310023013193955</v>
      </c>
      <c r="K116" s="30">
        <f t="shared" si="15"/>
        <v>0.02889047790136269</v>
      </c>
      <c r="L116" s="30">
        <f t="shared" si="15"/>
        <v>0.019114682921506504</v>
      </c>
      <c r="M116" s="356">
        <f t="shared" si="26"/>
        <v>0.005581487413079899</v>
      </c>
      <c r="N116" s="356">
        <f t="shared" si="16"/>
        <v>0.013533195508426604</v>
      </c>
      <c r="O116" s="30">
        <f t="shared" si="17"/>
        <v>0.014199478741690546</v>
      </c>
      <c r="P116" s="30">
        <f t="shared" si="18"/>
        <v>0.011578036512455368</v>
      </c>
      <c r="Q116" s="484">
        <f t="shared" si="27"/>
        <v>0.003116807429152985</v>
      </c>
      <c r="R116" s="484">
        <f t="shared" si="28"/>
        <v>0.008461229083302383</v>
      </c>
      <c r="S116" s="30">
        <f t="shared" si="19"/>
        <v>0.007372806269723938</v>
      </c>
      <c r="T116" s="30">
        <f t="shared" si="20"/>
        <v>0</v>
      </c>
      <c r="U116" s="30">
        <f t="shared" si="21"/>
        <v>0.017803961806888955</v>
      </c>
      <c r="V116" s="489">
        <f t="shared" si="29"/>
        <v>0.5351612338866599</v>
      </c>
      <c r="X116" s="342">
        <f t="shared" si="30"/>
        <v>0</v>
      </c>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row>
    <row r="117" spans="2:126" ht="15">
      <c r="B117" s="10"/>
      <c r="C117" s="344">
        <v>2012</v>
      </c>
      <c r="D117" s="30">
        <f t="shared" si="12"/>
        <v>0</v>
      </c>
      <c r="E117" s="30">
        <f t="shared" si="13"/>
        <v>0.11126524039273858</v>
      </c>
      <c r="F117" s="604">
        <f t="shared" si="22"/>
        <v>0.02892896250211203</v>
      </c>
      <c r="G117" s="604">
        <f t="shared" si="23"/>
        <v>0.08233627789062654</v>
      </c>
      <c r="H117" s="30">
        <f t="shared" si="14"/>
        <v>0.05150459776410799</v>
      </c>
      <c r="I117" s="484">
        <f t="shared" si="24"/>
        <v>0.01836653956268091</v>
      </c>
      <c r="J117" s="484">
        <f t="shared" si="25"/>
        <v>0.03313805820142708</v>
      </c>
      <c r="K117" s="30">
        <f t="shared" si="15"/>
        <v>0.02892349492273156</v>
      </c>
      <c r="L117" s="30">
        <f t="shared" si="15"/>
        <v>0.019136527831674945</v>
      </c>
      <c r="M117" s="605">
        <f t="shared" si="26"/>
        <v>0.005587866126849084</v>
      </c>
      <c r="N117" s="605">
        <f t="shared" si="16"/>
        <v>0.013548661704825861</v>
      </c>
      <c r="O117" s="30">
        <f t="shared" si="17"/>
        <v>0.014215706389244243</v>
      </c>
      <c r="P117" s="30">
        <f t="shared" si="18"/>
        <v>0.011591268286614538</v>
      </c>
      <c r="Q117" s="484">
        <f t="shared" si="27"/>
        <v>0.0031203694227566335</v>
      </c>
      <c r="R117" s="484">
        <f t="shared" si="28"/>
        <v>0.008470898863857905</v>
      </c>
      <c r="S117" s="30">
        <f t="shared" si="19"/>
        <v>0.0073812321636460496</v>
      </c>
      <c r="T117" s="30">
        <f t="shared" si="20"/>
        <v>0</v>
      </c>
      <c r="U117" s="30">
        <f t="shared" si="21"/>
        <v>0.017824308780360128</v>
      </c>
      <c r="V117" s="489">
        <f t="shared" si="29"/>
        <v>0.5551576234688819</v>
      </c>
      <c r="X117" s="342">
        <f t="shared" si="30"/>
        <v>0</v>
      </c>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row>
    <row r="118" spans="2:126" ht="15">
      <c r="B118" s="10"/>
      <c r="C118" s="344">
        <v>2013</v>
      </c>
      <c r="D118" s="30">
        <f t="shared" si="12"/>
        <v>0.04012672774783252</v>
      </c>
      <c r="E118" s="30">
        <f t="shared" si="13"/>
        <v>0.14655600393459725</v>
      </c>
      <c r="F118" s="604">
        <f t="shared" si="22"/>
        <v>0.03810456102299529</v>
      </c>
      <c r="G118" s="604">
        <f t="shared" si="23"/>
        <v>0.10845144291160197</v>
      </c>
      <c r="H118" s="30">
        <f t="shared" si="14"/>
        <v>0.06784066619478656</v>
      </c>
      <c r="I118" s="484">
        <f t="shared" si="24"/>
        <v>0.024191981565060885</v>
      </c>
      <c r="J118" s="484">
        <f t="shared" si="25"/>
        <v>0.04364868462972567</v>
      </c>
      <c r="K118" s="30">
        <f t="shared" si="15"/>
        <v>0.03809735925376017</v>
      </c>
      <c r="L118" s="30">
        <f t="shared" si="15"/>
        <v>0.02520619232290371</v>
      </c>
      <c r="M118" s="605">
        <f t="shared" si="26"/>
        <v>0.007360208158287883</v>
      </c>
      <c r="N118" s="605">
        <f t="shared" si="16"/>
        <v>0.017845984164615827</v>
      </c>
      <c r="O118" s="30">
        <f t="shared" si="17"/>
        <v>0.018724600011299896</v>
      </c>
      <c r="P118" s="30">
        <f t="shared" si="18"/>
        <v>0.015267750778444533</v>
      </c>
      <c r="Q118" s="484">
        <f t="shared" si="27"/>
        <v>0.004110078509557268</v>
      </c>
      <c r="R118" s="484">
        <f t="shared" si="28"/>
        <v>0.011157672268887265</v>
      </c>
      <c r="S118" s="30">
        <f t="shared" si="19"/>
        <v>0.009722388467405717</v>
      </c>
      <c r="T118" s="30">
        <f t="shared" si="20"/>
        <v>0</v>
      </c>
      <c r="U118" s="30">
        <f t="shared" si="21"/>
        <v>0.023477767706476083</v>
      </c>
      <c r="V118" s="489">
        <f t="shared" si="29"/>
        <v>0.4479805435824936</v>
      </c>
      <c r="X118" s="342">
        <f t="shared" si="30"/>
        <v>0</v>
      </c>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row>
    <row r="119" spans="2:126" ht="15">
      <c r="B119" s="10"/>
      <c r="C119" s="344">
        <v>2014</v>
      </c>
      <c r="D119" s="30">
        <f t="shared" si="12"/>
        <v>0.10799916139250641</v>
      </c>
      <c r="E119" s="30">
        <f t="shared" si="13"/>
        <v>0.17427806730379686</v>
      </c>
      <c r="F119" s="604">
        <f t="shared" si="22"/>
        <v>0.045312297498987186</v>
      </c>
      <c r="G119" s="604">
        <f t="shared" si="23"/>
        <v>0.12896576980480967</v>
      </c>
      <c r="H119" s="30">
        <f t="shared" si="14"/>
        <v>0.0806731888944357</v>
      </c>
      <c r="I119" s="484">
        <f t="shared" si="24"/>
        <v>0.02876805915975577</v>
      </c>
      <c r="J119" s="484">
        <f t="shared" si="25"/>
        <v>0.05190512973467993</v>
      </c>
      <c r="K119" s="30">
        <f t="shared" si="15"/>
        <v>0.045303733466195845</v>
      </c>
      <c r="L119" s="30">
        <f t="shared" si="15"/>
        <v>0.029974114769694797</v>
      </c>
      <c r="M119" s="605">
        <f t="shared" si="26"/>
        <v>0.00875244151275088</v>
      </c>
      <c r="N119" s="605">
        <f t="shared" si="16"/>
        <v>0.021221673256943914</v>
      </c>
      <c r="O119" s="30">
        <f t="shared" si="17"/>
        <v>0.022266485257487558</v>
      </c>
      <c r="P119" s="30">
        <f t="shared" si="18"/>
        <v>0.018155749517643704</v>
      </c>
      <c r="Q119" s="484">
        <f t="shared" si="27"/>
        <v>0.004887527770149685</v>
      </c>
      <c r="R119" s="484">
        <f t="shared" si="28"/>
        <v>0.01326822174749402</v>
      </c>
      <c r="S119" s="30">
        <f t="shared" si="19"/>
        <v>0.011561444268310852</v>
      </c>
      <c r="T119" s="30">
        <f t="shared" si="20"/>
        <v>0</v>
      </c>
      <c r="U119" s="30">
        <f t="shared" si="21"/>
        <v>0.027918746899772934</v>
      </c>
      <c r="V119" s="489">
        <f t="shared" si="29"/>
        <v>0.31786930823015536</v>
      </c>
      <c r="X119" s="342">
        <f t="shared" si="30"/>
        <v>0</v>
      </c>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row>
    <row r="120" spans="2:126" ht="15">
      <c r="B120" s="10"/>
      <c r="C120" s="344">
        <v>2015</v>
      </c>
      <c r="D120" s="30">
        <f t="shared" si="12"/>
        <v>0.17779510302261856</v>
      </c>
      <c r="E120" s="30">
        <f t="shared" si="13"/>
        <v>0.1660881572586646</v>
      </c>
      <c r="F120" s="604">
        <f t="shared" si="22"/>
        <v>0.0431829208872528</v>
      </c>
      <c r="G120" s="604">
        <f t="shared" si="23"/>
        <v>0.1229052363714118</v>
      </c>
      <c r="H120" s="30">
        <f t="shared" si="14"/>
        <v>0.0768820855713327</v>
      </c>
      <c r="I120" s="484">
        <f t="shared" si="24"/>
        <v>0.02741615171473724</v>
      </c>
      <c r="J120" s="484">
        <f t="shared" si="25"/>
        <v>0.04946593385659546</v>
      </c>
      <c r="K120" s="30">
        <f t="shared" si="15"/>
        <v>0.04317475930704352</v>
      </c>
      <c r="L120" s="30">
        <f t="shared" si="15"/>
        <v>0.028565530732448458</v>
      </c>
      <c r="M120" s="605">
        <f t="shared" si="26"/>
        <v>0.00834113497387495</v>
      </c>
      <c r="N120" s="605">
        <f t="shared" si="16"/>
        <v>0.02022439575857351</v>
      </c>
      <c r="O120" s="30">
        <f t="shared" si="17"/>
        <v>0.021220108544104565</v>
      </c>
      <c r="P120" s="30">
        <f t="shared" si="18"/>
        <v>0.017302550043654493</v>
      </c>
      <c r="Q120" s="484">
        <f t="shared" si="27"/>
        <v>0.00465784647175179</v>
      </c>
      <c r="R120" s="484">
        <f t="shared" si="28"/>
        <v>0.012644703571902704</v>
      </c>
      <c r="S120" s="30">
        <f t="shared" si="19"/>
        <v>0.011018133282515835</v>
      </c>
      <c r="T120" s="30">
        <f t="shared" si="20"/>
        <v>0</v>
      </c>
      <c r="U120" s="30">
        <f t="shared" si="21"/>
        <v>0.02660675148222348</v>
      </c>
      <c r="V120" s="489">
        <f t="shared" si="29"/>
        <v>0.30034682075539393</v>
      </c>
      <c r="X120" s="342">
        <f t="shared" si="30"/>
        <v>0</v>
      </c>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row>
    <row r="121" spans="3:24" s="10" customFormat="1" ht="15">
      <c r="C121" s="344">
        <v>2016</v>
      </c>
      <c r="D121" s="30">
        <f t="shared" si="12"/>
        <v>0.24385494261056154</v>
      </c>
      <c r="E121" s="30">
        <f t="shared" si="13"/>
        <v>0.14494325703228772</v>
      </c>
      <c r="F121" s="604">
        <f t="shared" si="22"/>
        <v>0.03768524682839481</v>
      </c>
      <c r="G121" s="604">
        <f t="shared" si="23"/>
        <v>0.10725801020389292</v>
      </c>
      <c r="H121" s="30">
        <f t="shared" si="14"/>
        <v>0.0670941268424644</v>
      </c>
      <c r="I121" s="484">
        <f t="shared" si="24"/>
        <v>0.0239257656320228</v>
      </c>
      <c r="J121" s="484">
        <f t="shared" si="25"/>
        <v>0.04316836121044159</v>
      </c>
      <c r="K121" s="30">
        <f t="shared" si="15"/>
        <v>0.037678124309621724</v>
      </c>
      <c r="L121" s="30">
        <f t="shared" si="15"/>
        <v>0.024928815705798878</v>
      </c>
      <c r="M121" s="605">
        <f t="shared" si="26"/>
        <v>0.007279214186093272</v>
      </c>
      <c r="N121" s="605">
        <f t="shared" si="16"/>
        <v>0.017649601519705606</v>
      </c>
      <c r="O121" s="30">
        <f t="shared" si="17"/>
        <v>0.018518548810022017</v>
      </c>
      <c r="P121" s="30">
        <f t="shared" si="18"/>
        <v>0.015099739798941032</v>
      </c>
      <c r="Q121" s="484">
        <f t="shared" si="27"/>
        <v>0.004064849953874926</v>
      </c>
      <c r="R121" s="484">
        <f t="shared" si="28"/>
        <v>0.011034889845066106</v>
      </c>
      <c r="S121" s="30">
        <f t="shared" si="19"/>
        <v>0.00961540034366528</v>
      </c>
      <c r="T121" s="30">
        <f t="shared" si="20"/>
        <v>0</v>
      </c>
      <c r="U121" s="30">
        <f t="shared" si="21"/>
        <v>0.023219411200258434</v>
      </c>
      <c r="V121" s="606">
        <f t="shared" si="29"/>
        <v>0.29604763334637907</v>
      </c>
      <c r="X121" s="342">
        <f t="shared" si="30"/>
        <v>0</v>
      </c>
    </row>
    <row r="122" spans="2:126" ht="15">
      <c r="B122" s="10"/>
      <c r="C122" s="344">
        <v>2017</v>
      </c>
      <c r="D122" s="30">
        <f t="shared" si="12"/>
        <v>0.3633523456173716</v>
      </c>
      <c r="E122" s="30">
        <f t="shared" si="13"/>
        <v>0.14189637753432185</v>
      </c>
      <c r="F122" s="604">
        <f t="shared" si="22"/>
        <v>0.036893058158923686</v>
      </c>
      <c r="G122" s="604">
        <f t="shared" si="23"/>
        <v>0.10500331937539817</v>
      </c>
      <c r="H122" s="30">
        <f t="shared" si="14"/>
        <v>0.06568372856871313</v>
      </c>
      <c r="I122" s="484">
        <f t="shared" si="24"/>
        <v>0.0234228176076031</v>
      </c>
      <c r="J122" s="484">
        <f t="shared" si="25"/>
        <v>0.042260910961110024</v>
      </c>
      <c r="K122" s="30">
        <f t="shared" si="15"/>
        <v>0.036886085363958855</v>
      </c>
      <c r="L122" s="30">
        <f t="shared" si="15"/>
        <v>0.0244047823769104</v>
      </c>
      <c r="M122" s="605">
        <f t="shared" si="26"/>
        <v>0.007126196454057836</v>
      </c>
      <c r="N122" s="605">
        <f t="shared" si="16"/>
        <v>0.01727858592285256</v>
      </c>
      <c r="O122" s="30">
        <f t="shared" si="17"/>
        <v>0.01812926690856201</v>
      </c>
      <c r="P122" s="30">
        <f t="shared" si="18"/>
        <v>0.014782325325442868</v>
      </c>
      <c r="Q122" s="484">
        <f t="shared" si="27"/>
        <v>0.00397940197760922</v>
      </c>
      <c r="R122" s="484">
        <f t="shared" si="28"/>
        <v>0.010802923347833648</v>
      </c>
      <c r="S122" s="30">
        <f t="shared" si="19"/>
        <v>0.009413273202522582</v>
      </c>
      <c r="T122" s="30">
        <f t="shared" si="20"/>
        <v>0</v>
      </c>
      <c r="U122" s="30">
        <f t="shared" si="21"/>
        <v>0.022731311585350876</v>
      </c>
      <c r="V122" s="489">
        <f t="shared" si="29"/>
        <v>0.18972050351684586</v>
      </c>
      <c r="X122" s="342">
        <f t="shared" si="30"/>
        <v>0</v>
      </c>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row>
    <row r="123" spans="2:126" ht="15">
      <c r="B123" s="10"/>
      <c r="C123" s="344">
        <v>2018</v>
      </c>
      <c r="D123" s="30">
        <f t="shared" si="12"/>
        <v>0.3710062331653446</v>
      </c>
      <c r="E123" s="30">
        <f t="shared" si="13"/>
        <v>0.14488537411081867</v>
      </c>
      <c r="F123" s="604">
        <f t="shared" si="22"/>
        <v>0.037670197268812856</v>
      </c>
      <c r="G123" s="604">
        <f t="shared" si="23"/>
        <v>0.10721517684200582</v>
      </c>
      <c r="H123" s="30">
        <f t="shared" si="14"/>
        <v>0.06706733288078193</v>
      </c>
      <c r="I123" s="484">
        <f t="shared" si="24"/>
        <v>0.023916210905286832</v>
      </c>
      <c r="J123" s="484">
        <f t="shared" si="25"/>
        <v>0.04315112197549509</v>
      </c>
      <c r="K123" s="30">
        <f t="shared" si="15"/>
        <v>0.03766307759440938</v>
      </c>
      <c r="L123" s="30">
        <f t="shared" si="15"/>
        <v>0.024918860412180124</v>
      </c>
      <c r="M123" s="605">
        <f t="shared" si="26"/>
        <v>0.007276307240356596</v>
      </c>
      <c r="N123" s="605">
        <f t="shared" si="16"/>
        <v>0.017642553171823526</v>
      </c>
      <c r="O123" s="30">
        <f t="shared" si="17"/>
        <v>0.018511153449048086</v>
      </c>
      <c r="P123" s="30">
        <f t="shared" si="18"/>
        <v>0.015093709735377672</v>
      </c>
      <c r="Q123" s="484">
        <f t="shared" si="27"/>
        <v>0.004063226660763669</v>
      </c>
      <c r="R123" s="484">
        <f t="shared" si="28"/>
        <v>0.011030483074614003</v>
      </c>
      <c r="S123" s="30">
        <f t="shared" si="19"/>
        <v>0.009611560444698046</v>
      </c>
      <c r="T123" s="30">
        <f t="shared" si="20"/>
        <v>0</v>
      </c>
      <c r="U123" s="30">
        <f t="shared" si="21"/>
        <v>0.023210138555344963</v>
      </c>
      <c r="V123" s="489">
        <f t="shared" si="29"/>
        <v>0.18703255965199664</v>
      </c>
      <c r="X123" s="342">
        <f t="shared" si="30"/>
        <v>0</v>
      </c>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row>
    <row r="124" spans="2:126" ht="15">
      <c r="B124" s="10"/>
      <c r="C124" s="344">
        <v>2019</v>
      </c>
      <c r="D124" s="30">
        <f t="shared" si="12"/>
        <v>0.38231169141029364</v>
      </c>
      <c r="E124" s="30">
        <f t="shared" si="13"/>
        <v>0.16776113062919393</v>
      </c>
      <c r="F124" s="352">
        <f t="shared" si="22"/>
        <v>0.04361789396359042</v>
      </c>
      <c r="G124" s="604">
        <f t="shared" si="23"/>
        <v>0.1241432366656035</v>
      </c>
      <c r="H124" s="30">
        <f t="shared" si="14"/>
        <v>0.055028346333241884</v>
      </c>
      <c r="I124" s="484">
        <f t="shared" si="24"/>
        <v>0.019623108302434054</v>
      </c>
      <c r="J124" s="484">
        <f t="shared" si="25"/>
        <v>0.03540523803080783</v>
      </c>
      <c r="K124" s="30">
        <f t="shared" si="15"/>
        <v>0</v>
      </c>
      <c r="L124" s="30">
        <f t="shared" si="15"/>
        <v>0.031747521892118005</v>
      </c>
      <c r="M124" s="356">
        <f t="shared" si="26"/>
        <v>0.009270276392498457</v>
      </c>
      <c r="N124" s="356">
        <f t="shared" si="16"/>
        <v>0.022477245499619547</v>
      </c>
      <c r="O124" s="30">
        <f t="shared" si="17"/>
        <v>0.0012094959892835092</v>
      </c>
      <c r="P124" s="30">
        <f t="shared" si="18"/>
        <v>0.06372372715793236</v>
      </c>
      <c r="Q124" s="484">
        <f t="shared" si="27"/>
        <v>0.01715442735091539</v>
      </c>
      <c r="R124" s="484">
        <f t="shared" si="28"/>
        <v>0.04656929980701697</v>
      </c>
      <c r="S124" s="30">
        <f t="shared" si="19"/>
        <v>0</v>
      </c>
      <c r="T124" s="30">
        <f t="shared" si="20"/>
        <v>5.638150239061668E-05</v>
      </c>
      <c r="U124" s="30">
        <f t="shared" si="21"/>
        <v>0.00013080508554623072</v>
      </c>
      <c r="V124" s="489">
        <f t="shared" si="29"/>
        <v>0.19903089999999998</v>
      </c>
      <c r="X124" s="342">
        <f t="shared" si="30"/>
        <v>0</v>
      </c>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row>
    <row r="125" spans="2:126" ht="21.75" customHeight="1">
      <c r="B125" s="10"/>
      <c r="C125" s="610" t="s">
        <v>592</v>
      </c>
      <c r="E125" s="457"/>
      <c r="F125" s="457"/>
      <c r="G125" s="457"/>
      <c r="H125" s="10"/>
      <c r="I125" s="10"/>
      <c r="J125" s="10"/>
      <c r="K125" s="10"/>
      <c r="L125" s="10"/>
      <c r="M125" s="457"/>
      <c r="N125" s="457"/>
      <c r="O125" s="10"/>
      <c r="P125" s="10"/>
      <c r="Q125" s="10"/>
      <c r="R125" s="10"/>
      <c r="S125" s="10"/>
      <c r="T125" s="33"/>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row>
    <row r="126" spans="2:126" ht="15">
      <c r="B126" s="10"/>
      <c r="C126" s="713"/>
      <c r="D126" s="713"/>
      <c r="E126" s="713"/>
      <c r="F126" s="713"/>
      <c r="G126" s="713"/>
      <c r="H126" s="713"/>
      <c r="I126" s="651"/>
      <c r="J126" s="651"/>
      <c r="K126" s="713"/>
      <c r="L126" s="713"/>
      <c r="M126" s="713"/>
      <c r="N126" s="713"/>
      <c r="O126" s="10"/>
      <c r="P126" s="10"/>
      <c r="Q126" s="10"/>
      <c r="R126" s="10"/>
      <c r="S126" s="10"/>
      <c r="T126" s="33"/>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row>
    <row r="127" spans="2:126" ht="15">
      <c r="B127" s="10"/>
      <c r="C127" s="229"/>
      <c r="E127" s="10"/>
      <c r="F127" s="10"/>
      <c r="G127" s="10"/>
      <c r="H127" s="10"/>
      <c r="I127" s="10"/>
      <c r="J127" s="10"/>
      <c r="K127" s="10"/>
      <c r="L127" s="10"/>
      <c r="M127" s="10"/>
      <c r="N127" s="10"/>
      <c r="O127" s="10"/>
      <c r="P127" s="10"/>
      <c r="Q127" s="10"/>
      <c r="R127" s="10"/>
      <c r="S127" s="10"/>
      <c r="T127" s="33"/>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row>
    <row r="128" spans="2:126" ht="27.75" customHeight="1">
      <c r="B128" s="10"/>
      <c r="C128" s="752" t="s">
        <v>539</v>
      </c>
      <c r="D128" s="752"/>
      <c r="E128" s="752"/>
      <c r="F128" s="752"/>
      <c r="G128" s="752"/>
      <c r="H128" s="752"/>
      <c r="I128" s="653"/>
      <c r="J128" s="653"/>
      <c r="K128" s="10"/>
      <c r="L128" s="10"/>
      <c r="M128" s="10"/>
      <c r="N128" s="10"/>
      <c r="O128" s="10"/>
      <c r="P128" s="10"/>
      <c r="Q128" s="10"/>
      <c r="R128" s="10"/>
      <c r="S128" s="10"/>
      <c r="T128" s="33"/>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row>
    <row r="129" spans="2:126" ht="15">
      <c r="B129" s="10"/>
      <c r="G129" s="10"/>
      <c r="H129" s="10"/>
      <c r="I129" s="10"/>
      <c r="J129" s="10"/>
      <c r="K129" s="10"/>
      <c r="L129" s="10"/>
      <c r="M129" s="10"/>
      <c r="N129" s="10"/>
      <c r="O129" s="10"/>
      <c r="P129" s="10"/>
      <c r="Q129" s="10"/>
      <c r="R129" s="10"/>
      <c r="S129" s="10"/>
      <c r="T129" s="33"/>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row>
    <row r="130" spans="2:126" ht="15">
      <c r="B130" s="10"/>
      <c r="C130" s="753" t="s">
        <v>526</v>
      </c>
      <c r="D130" s="753"/>
      <c r="E130" s="753"/>
      <c r="F130" s="753"/>
      <c r="G130" s="753"/>
      <c r="H130" s="753"/>
      <c r="I130" s="654"/>
      <c r="J130" s="654"/>
      <c r="K130" s="10"/>
      <c r="L130" s="10"/>
      <c r="M130" s="10"/>
      <c r="N130" s="10"/>
      <c r="O130" s="10"/>
      <c r="P130" s="10"/>
      <c r="Q130" s="10"/>
      <c r="R130" s="10"/>
      <c r="S130" s="10"/>
      <c r="T130" s="33"/>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row>
    <row r="131" spans="2:126" ht="15">
      <c r="B131" s="10"/>
      <c r="G131" s="10"/>
      <c r="H131" s="10"/>
      <c r="I131" s="10"/>
      <c r="J131" s="10"/>
      <c r="K131" s="10"/>
      <c r="L131" s="10"/>
      <c r="M131" s="10"/>
      <c r="N131" s="10"/>
      <c r="O131" s="10"/>
      <c r="P131" s="10"/>
      <c r="Q131" s="10"/>
      <c r="R131" s="10"/>
      <c r="S131" s="10"/>
      <c r="T131" s="33"/>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row>
    <row r="132" spans="2:126" ht="30" customHeight="1">
      <c r="B132" s="10"/>
      <c r="C132" s="99" t="s">
        <v>461</v>
      </c>
      <c r="D132" s="752" t="s">
        <v>540</v>
      </c>
      <c r="E132" s="752"/>
      <c r="F132" s="752"/>
      <c r="G132" s="752"/>
      <c r="H132" s="752"/>
      <c r="I132" s="653"/>
      <c r="J132" s="653"/>
      <c r="K132" s="10"/>
      <c r="L132" s="10"/>
      <c r="M132" s="10"/>
      <c r="N132" s="10"/>
      <c r="O132" s="10"/>
      <c r="P132" s="10"/>
      <c r="Q132" s="10"/>
      <c r="R132" s="10"/>
      <c r="S132" s="10"/>
      <c r="T132" s="33"/>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row>
    <row r="133" spans="2:126" ht="15">
      <c r="B133" s="10"/>
      <c r="C133" s="386" t="s">
        <v>447</v>
      </c>
      <c r="D133" s="749" t="s">
        <v>448</v>
      </c>
      <c r="E133" s="749"/>
      <c r="F133" s="749"/>
      <c r="G133" s="749"/>
      <c r="H133" s="749"/>
      <c r="I133" s="655"/>
      <c r="J133" s="655"/>
      <c r="K133" s="10"/>
      <c r="L133" s="10"/>
      <c r="M133" s="10"/>
      <c r="N133" s="10"/>
      <c r="O133" s="10"/>
      <c r="P133" s="10"/>
      <c r="Q133" s="10"/>
      <c r="R133" s="10"/>
      <c r="S133" s="10"/>
      <c r="T133" s="33"/>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row>
    <row r="134" spans="2:126" ht="14.45" customHeight="1">
      <c r="B134" s="10"/>
      <c r="C134" s="750" t="s">
        <v>44</v>
      </c>
      <c r="D134" s="749" t="s">
        <v>459</v>
      </c>
      <c r="E134" s="749"/>
      <c r="F134" s="749"/>
      <c r="G134" s="749"/>
      <c r="H134" s="749"/>
      <c r="I134" s="10"/>
      <c r="J134" s="10"/>
      <c r="K134" s="10"/>
      <c r="L134" s="10"/>
      <c r="M134" s="10"/>
      <c r="N134" s="10"/>
      <c r="O134" s="10"/>
      <c r="P134" s="10"/>
      <c r="Q134" s="10"/>
      <c r="R134" s="10"/>
      <c r="S134" s="10"/>
      <c r="T134" s="33"/>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row>
    <row r="135" spans="2:126" ht="13.15" customHeight="1">
      <c r="B135" s="10"/>
      <c r="C135" s="751"/>
      <c r="D135" s="749" t="s">
        <v>460</v>
      </c>
      <c r="E135" s="749"/>
      <c r="F135" s="749"/>
      <c r="G135" s="749"/>
      <c r="H135" s="749"/>
      <c r="I135" s="10"/>
      <c r="J135" s="10"/>
      <c r="K135" s="10"/>
      <c r="L135" s="10"/>
      <c r="M135" s="10"/>
      <c r="N135" s="10"/>
      <c r="O135" s="10"/>
      <c r="P135" s="10"/>
      <c r="Q135" s="10"/>
      <c r="R135" s="10"/>
      <c r="S135" s="10"/>
      <c r="T135" s="33"/>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row>
    <row r="136" spans="2:126" ht="15">
      <c r="B136" s="10"/>
      <c r="C136" s="805" t="s">
        <v>291</v>
      </c>
      <c r="D136" s="749" t="s">
        <v>462</v>
      </c>
      <c r="E136" s="749"/>
      <c r="F136" s="749"/>
      <c r="G136" s="749"/>
      <c r="H136" s="749"/>
      <c r="I136" s="655"/>
      <c r="J136" s="655"/>
      <c r="K136" s="10"/>
      <c r="L136" s="10"/>
      <c r="M136" s="10"/>
      <c r="N136" s="10"/>
      <c r="O136" s="10"/>
      <c r="P136" s="10"/>
      <c r="Q136" s="10"/>
      <c r="R136" s="10"/>
      <c r="S136" s="10"/>
      <c r="T136" s="33"/>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row>
    <row r="137" spans="2:126" ht="14.25" customHeight="1">
      <c r="B137" s="10"/>
      <c r="C137" s="806"/>
      <c r="D137" s="749" t="s">
        <v>465</v>
      </c>
      <c r="E137" s="749"/>
      <c r="F137" s="749"/>
      <c r="G137" s="749"/>
      <c r="H137" s="749"/>
      <c r="I137" s="655"/>
      <c r="J137" s="655"/>
      <c r="K137" s="10"/>
      <c r="L137" s="10"/>
      <c r="M137" s="10"/>
      <c r="N137" s="10"/>
      <c r="O137" s="10"/>
      <c r="P137" s="10"/>
      <c r="Q137" s="10"/>
      <c r="R137" s="10"/>
      <c r="S137" s="10"/>
      <c r="T137" s="33"/>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row>
    <row r="138" spans="2:126" ht="15">
      <c r="B138" s="10"/>
      <c r="C138" s="386" t="s">
        <v>45</v>
      </c>
      <c r="D138" s="749" t="s">
        <v>75</v>
      </c>
      <c r="E138" s="749"/>
      <c r="F138" s="749"/>
      <c r="G138" s="749"/>
      <c r="H138" s="749"/>
      <c r="I138" s="655"/>
      <c r="J138" s="655"/>
      <c r="K138" s="10"/>
      <c r="L138" s="10"/>
      <c r="M138" s="10"/>
      <c r="N138" s="10"/>
      <c r="O138" s="10"/>
      <c r="P138" s="10"/>
      <c r="Q138" s="10"/>
      <c r="R138" s="10"/>
      <c r="S138" s="10"/>
      <c r="T138" s="33"/>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row>
    <row r="139" spans="2:126" ht="15">
      <c r="B139" s="10"/>
      <c r="C139" s="750" t="s">
        <v>46</v>
      </c>
      <c r="D139" s="749" t="s">
        <v>462</v>
      </c>
      <c r="E139" s="749"/>
      <c r="F139" s="749"/>
      <c r="G139" s="749"/>
      <c r="H139" s="749"/>
      <c r="I139" s="655"/>
      <c r="J139" s="655"/>
      <c r="K139" s="10"/>
      <c r="L139" s="10"/>
      <c r="M139" s="10"/>
      <c r="N139" s="10"/>
      <c r="O139" s="10"/>
      <c r="P139" s="10"/>
      <c r="Q139" s="10"/>
      <c r="R139" s="10"/>
      <c r="S139" s="10"/>
      <c r="T139" s="33"/>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row>
    <row r="140" spans="2:126" ht="15">
      <c r="B140" s="10"/>
      <c r="C140" s="751"/>
      <c r="D140" s="749" t="s">
        <v>465</v>
      </c>
      <c r="E140" s="749"/>
      <c r="F140" s="749"/>
      <c r="G140" s="749"/>
      <c r="H140" s="749"/>
      <c r="I140" s="655"/>
      <c r="J140" s="655"/>
      <c r="K140" s="10"/>
      <c r="L140" s="10"/>
      <c r="M140" s="10"/>
      <c r="N140" s="10"/>
      <c r="O140" s="10"/>
      <c r="P140" s="10"/>
      <c r="Q140" s="10"/>
      <c r="R140" s="10"/>
      <c r="S140" s="10"/>
      <c r="T140" s="33"/>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row>
    <row r="141" spans="2:126" ht="15">
      <c r="B141" s="10"/>
      <c r="C141" s="386" t="s">
        <v>292</v>
      </c>
      <c r="D141" s="749" t="s">
        <v>48</v>
      </c>
      <c r="E141" s="749"/>
      <c r="F141" s="749"/>
      <c r="G141" s="749"/>
      <c r="H141" s="749"/>
      <c r="I141" s="655"/>
      <c r="J141" s="655"/>
      <c r="K141" s="10"/>
      <c r="L141" s="10"/>
      <c r="M141" s="10"/>
      <c r="N141" s="10"/>
      <c r="O141" s="10"/>
      <c r="P141" s="10"/>
      <c r="Q141" s="10"/>
      <c r="R141" s="10"/>
      <c r="S141" s="10"/>
      <c r="T141" s="33"/>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row>
    <row r="142" spans="2:126" ht="15">
      <c r="B142" s="10"/>
      <c r="C142" s="386" t="s">
        <v>446</v>
      </c>
      <c r="D142" s="749" t="s">
        <v>54</v>
      </c>
      <c r="E142" s="749"/>
      <c r="F142" s="749"/>
      <c r="G142" s="749"/>
      <c r="H142" s="749"/>
      <c r="I142" s="655"/>
      <c r="J142" s="655"/>
      <c r="K142" s="10"/>
      <c r="L142" s="10"/>
      <c r="M142" s="10"/>
      <c r="N142" s="10"/>
      <c r="O142" s="10"/>
      <c r="P142" s="10"/>
      <c r="Q142" s="10"/>
      <c r="R142" s="10"/>
      <c r="S142" s="10"/>
      <c r="T142" s="33"/>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row>
    <row r="143" spans="2:126" ht="14.45" customHeight="1">
      <c r="B143" s="10"/>
      <c r="C143" s="805" t="s">
        <v>49</v>
      </c>
      <c r="D143" s="749" t="s">
        <v>462</v>
      </c>
      <c r="E143" s="749"/>
      <c r="F143" s="749"/>
      <c r="G143" s="749"/>
      <c r="H143" s="749"/>
      <c r="I143" s="655"/>
      <c r="J143" s="655"/>
      <c r="K143" s="10"/>
      <c r="L143" s="10"/>
      <c r="M143" s="10"/>
      <c r="N143" s="10"/>
      <c r="O143" s="10"/>
      <c r="P143" s="10"/>
      <c r="Q143" s="10"/>
      <c r="R143" s="10"/>
      <c r="S143" s="10"/>
      <c r="T143" s="33"/>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row>
    <row r="144" spans="2:126" ht="14.45" customHeight="1">
      <c r="B144" s="10"/>
      <c r="C144" s="806"/>
      <c r="D144" s="749" t="s">
        <v>465</v>
      </c>
      <c r="E144" s="749"/>
      <c r="F144" s="749"/>
      <c r="G144" s="749"/>
      <c r="H144" s="749"/>
      <c r="I144" s="655"/>
      <c r="J144" s="655"/>
      <c r="K144" s="10"/>
      <c r="L144" s="10"/>
      <c r="M144" s="10"/>
      <c r="N144" s="10"/>
      <c r="O144" s="10"/>
      <c r="P144" s="10"/>
      <c r="Q144" s="10"/>
      <c r="R144" s="10"/>
      <c r="S144" s="10"/>
      <c r="T144" s="33"/>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row>
    <row r="145" spans="2:126" ht="14.45" customHeight="1">
      <c r="B145" s="10"/>
      <c r="C145" s="386" t="s">
        <v>47</v>
      </c>
      <c r="D145" s="749" t="s">
        <v>462</v>
      </c>
      <c r="E145" s="749"/>
      <c r="F145" s="749"/>
      <c r="G145" s="749"/>
      <c r="H145" s="749"/>
      <c r="I145" s="655"/>
      <c r="J145" s="655"/>
      <c r="K145" s="10"/>
      <c r="L145" s="10"/>
      <c r="M145" s="10"/>
      <c r="N145" s="10"/>
      <c r="O145" s="10"/>
      <c r="P145" s="10"/>
      <c r="Q145" s="10"/>
      <c r="R145" s="10"/>
      <c r="S145" s="10"/>
      <c r="T145" s="33"/>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row>
    <row r="146" spans="2:126" ht="15">
      <c r="B146" s="10"/>
      <c r="C146" s="386" t="s">
        <v>50</v>
      </c>
      <c r="D146" s="749" t="s">
        <v>48</v>
      </c>
      <c r="E146" s="749"/>
      <c r="F146" s="749"/>
      <c r="G146" s="749"/>
      <c r="H146" s="749"/>
      <c r="I146" s="655"/>
      <c r="J146" s="655"/>
      <c r="K146" s="10"/>
      <c r="L146" s="10"/>
      <c r="M146" s="10"/>
      <c r="N146" s="10"/>
      <c r="O146" s="10"/>
      <c r="P146" s="10"/>
      <c r="Q146" s="10"/>
      <c r="R146" s="10"/>
      <c r="S146" s="10"/>
      <c r="T146" s="33"/>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row>
    <row r="147" spans="2:126" ht="15">
      <c r="B147" s="10"/>
      <c r="C147" s="386" t="s">
        <v>436</v>
      </c>
      <c r="D147" s="749" t="s">
        <v>463</v>
      </c>
      <c r="E147" s="749"/>
      <c r="F147" s="749"/>
      <c r="G147" s="749"/>
      <c r="H147" s="749"/>
      <c r="I147" s="655"/>
      <c r="J147" s="655"/>
      <c r="K147" s="10"/>
      <c r="L147" s="10"/>
      <c r="M147" s="10"/>
      <c r="N147" s="10"/>
      <c r="O147" s="10"/>
      <c r="P147" s="10"/>
      <c r="Q147" s="10"/>
      <c r="R147" s="10"/>
      <c r="S147" s="10"/>
      <c r="T147" s="33"/>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row>
    <row r="148" spans="2:126" ht="15">
      <c r="B148" s="10"/>
      <c r="C148" s="386" t="s">
        <v>441</v>
      </c>
      <c r="D148" s="749" t="s">
        <v>54</v>
      </c>
      <c r="E148" s="749"/>
      <c r="F148" s="749"/>
      <c r="G148" s="749"/>
      <c r="H148" s="749"/>
      <c r="I148" s="655"/>
      <c r="J148" s="655"/>
      <c r="K148" s="10"/>
      <c r="L148" s="10"/>
      <c r="M148" s="10"/>
      <c r="N148" s="10"/>
      <c r="O148" s="10"/>
      <c r="P148" s="10"/>
      <c r="Q148" s="10"/>
      <c r="R148" s="10"/>
      <c r="S148" s="10"/>
      <c r="T148" s="33"/>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row>
    <row r="149" spans="2:126" ht="15">
      <c r="B149" s="10"/>
      <c r="C149" s="386" t="s">
        <v>437</v>
      </c>
      <c r="D149" s="749" t="s">
        <v>54</v>
      </c>
      <c r="E149" s="749"/>
      <c r="F149" s="749"/>
      <c r="G149" s="749"/>
      <c r="H149" s="749"/>
      <c r="I149" s="655"/>
      <c r="J149" s="655"/>
      <c r="K149" s="10"/>
      <c r="L149" s="10"/>
      <c r="M149" s="10"/>
      <c r="N149" s="10"/>
      <c r="O149" s="10"/>
      <c r="P149" s="10"/>
      <c r="Q149" s="10"/>
      <c r="R149" s="10"/>
      <c r="S149" s="10"/>
      <c r="T149" s="33"/>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row>
    <row r="150" spans="2:126" ht="15">
      <c r="B150" s="10"/>
      <c r="C150" s="386" t="s">
        <v>438</v>
      </c>
      <c r="D150" s="749" t="s">
        <v>448</v>
      </c>
      <c r="E150" s="749"/>
      <c r="F150" s="749"/>
      <c r="G150" s="749"/>
      <c r="H150" s="749"/>
      <c r="I150" s="655"/>
      <c r="J150" s="655"/>
      <c r="K150" s="10"/>
      <c r="L150" s="10"/>
      <c r="M150" s="10"/>
      <c r="N150" s="10"/>
      <c r="O150" s="10"/>
      <c r="P150" s="10"/>
      <c r="Q150" s="10"/>
      <c r="R150" s="10"/>
      <c r="S150" s="10"/>
      <c r="T150" s="33"/>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row>
    <row r="151" spans="2:126" ht="15">
      <c r="B151" s="10"/>
      <c r="C151" s="386" t="s">
        <v>439</v>
      </c>
      <c r="D151" s="749" t="s">
        <v>448</v>
      </c>
      <c r="E151" s="749"/>
      <c r="F151" s="749"/>
      <c r="G151" s="749"/>
      <c r="H151" s="749"/>
      <c r="I151" s="655"/>
      <c r="J151" s="655"/>
      <c r="K151" s="10"/>
      <c r="L151" s="10"/>
      <c r="M151" s="10"/>
      <c r="N151" s="10"/>
      <c r="O151" s="10"/>
      <c r="P151" s="10"/>
      <c r="Q151" s="10"/>
      <c r="R151" s="10"/>
      <c r="S151" s="10"/>
      <c r="T151" s="33"/>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row>
    <row r="152" spans="2:126" ht="15">
      <c r="B152" s="10"/>
      <c r="C152" s="64"/>
      <c r="D152" s="10"/>
      <c r="E152" s="10"/>
      <c r="F152" s="10"/>
      <c r="G152" s="10"/>
      <c r="H152" s="10"/>
      <c r="I152" s="10"/>
      <c r="J152" s="10"/>
      <c r="K152" s="10"/>
      <c r="L152" s="10"/>
      <c r="M152" s="10"/>
      <c r="N152" s="10"/>
      <c r="O152" s="10"/>
      <c r="P152" s="10"/>
      <c r="Q152" s="10"/>
      <c r="R152" s="10"/>
      <c r="S152" s="10"/>
      <c r="T152" s="33"/>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row>
    <row r="153" spans="2:126" ht="15">
      <c r="B153" s="10"/>
      <c r="C153" s="64"/>
      <c r="E153" s="10"/>
      <c r="F153" s="10"/>
      <c r="G153" s="10"/>
      <c r="H153" s="10"/>
      <c r="I153" s="10"/>
      <c r="J153" s="10"/>
      <c r="K153" s="10"/>
      <c r="L153" s="10"/>
      <c r="M153" s="10"/>
      <c r="N153" s="10"/>
      <c r="O153" s="10"/>
      <c r="P153" s="10"/>
      <c r="Q153" s="10"/>
      <c r="R153" s="10"/>
      <c r="S153" s="10"/>
      <c r="T153" s="33"/>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row>
    <row r="154" spans="2:126" ht="25.5" customHeight="1">
      <c r="B154" s="10"/>
      <c r="C154" s="787" t="s">
        <v>544</v>
      </c>
      <c r="D154" s="787"/>
      <c r="E154" s="787"/>
      <c r="F154" s="787"/>
      <c r="G154" s="787"/>
      <c r="H154" s="787"/>
      <c r="I154" s="787"/>
      <c r="J154" s="787"/>
      <c r="K154" s="787"/>
      <c r="L154" s="32"/>
      <c r="M154" s="32"/>
      <c r="N154" s="32"/>
      <c r="O154" s="784" t="s">
        <v>545</v>
      </c>
      <c r="P154" s="785"/>
      <c r="Q154" s="785"/>
      <c r="R154" s="785"/>
      <c r="S154" s="785"/>
      <c r="T154" s="785"/>
      <c r="U154" s="786"/>
      <c r="V154" s="607"/>
      <c r="W154" s="607"/>
      <c r="X154" s="601"/>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row>
    <row r="155" spans="2:126" ht="15">
      <c r="B155" s="10"/>
      <c r="C155" s="10"/>
      <c r="D155" s="10"/>
      <c r="E155" s="10"/>
      <c r="F155" s="10"/>
      <c r="G155" s="10"/>
      <c r="H155" s="10"/>
      <c r="I155" s="10"/>
      <c r="J155" s="10"/>
      <c r="K155" s="10"/>
      <c r="L155" s="10"/>
      <c r="M155" s="10"/>
      <c r="N155" s="10"/>
      <c r="O155" s="10"/>
      <c r="P155" s="10"/>
      <c r="Q155" s="10"/>
      <c r="R155" s="10"/>
      <c r="S155" s="10"/>
      <c r="T155" s="607"/>
      <c r="U155" s="607"/>
      <c r="V155" s="607"/>
      <c r="W155" s="607"/>
      <c r="X155" s="601"/>
      <c r="Y155" s="601"/>
      <c r="Z155" s="601"/>
      <c r="AA155" s="601"/>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c r="DV155" s="10"/>
    </row>
    <row r="156" spans="2:126" ht="15">
      <c r="B156" s="10"/>
      <c r="C156" s="768" t="s">
        <v>527</v>
      </c>
      <c r="D156" s="768"/>
      <c r="E156" s="768"/>
      <c r="F156" s="768"/>
      <c r="G156" s="768"/>
      <c r="H156" s="768"/>
      <c r="I156" s="768"/>
      <c r="J156" s="768"/>
      <c r="K156" s="768"/>
      <c r="L156" s="10"/>
      <c r="M156" s="10"/>
      <c r="N156" s="10"/>
      <c r="O156" s="10"/>
      <c r="P156" s="10"/>
      <c r="Q156" s="10"/>
      <c r="R156" s="10"/>
      <c r="S156" s="10"/>
      <c r="T156" s="607"/>
      <c r="U156" s="607"/>
      <c r="V156" s="607"/>
      <c r="W156" s="607"/>
      <c r="X156" s="601"/>
      <c r="Y156" s="601"/>
      <c r="Z156" s="601"/>
      <c r="AA156" s="601"/>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row>
    <row r="157" spans="2:126" ht="15">
      <c r="B157" s="10"/>
      <c r="C157" s="10"/>
      <c r="D157" s="56"/>
      <c r="E157" s="10"/>
      <c r="F157" s="10"/>
      <c r="G157" s="10"/>
      <c r="H157" s="10"/>
      <c r="I157" s="10"/>
      <c r="J157" s="10"/>
      <c r="K157" s="56"/>
      <c r="L157" s="10"/>
      <c r="M157" s="10"/>
      <c r="N157" s="10"/>
      <c r="O157" s="10"/>
      <c r="P157" s="10"/>
      <c r="Q157" s="10"/>
      <c r="R157" s="10"/>
      <c r="S157" s="10"/>
      <c r="T157" s="607"/>
      <c r="U157" s="607"/>
      <c r="V157" s="607"/>
      <c r="W157" s="607"/>
      <c r="X157" s="601"/>
      <c r="Y157" s="601"/>
      <c r="Z157" s="601"/>
      <c r="AA157" s="601"/>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c r="DV157" s="10"/>
    </row>
    <row r="158" spans="3:126" ht="78" customHeight="1">
      <c r="C158" s="422" t="s">
        <v>38</v>
      </c>
      <c r="D158" s="177" t="str">
        <f>D133</f>
        <v>Eliminación en río, lago y mar</v>
      </c>
      <c r="E158" s="186" t="str">
        <f>D136</f>
        <v>Planta de tratamiento centralizado aeróbico. Mal operada. Sobrecargada.</v>
      </c>
      <c r="F158" s="186" t="str">
        <f>D140</f>
        <v>Planta de tratamiento centralizado aeróbico. Bien operada</v>
      </c>
      <c r="G158" s="177" t="str">
        <f>D139</f>
        <v>Planta de tratamiento centralizado aeróbico. Mal operada. Sobrecargada.</v>
      </c>
      <c r="H158" s="177" t="str">
        <f>D141</f>
        <v>Laguna anaeróbica profunda (y otros tratamientos anaeróbicos de similar FCM)</v>
      </c>
      <c r="I158" s="177" t="str">
        <f>D142</f>
        <v>Sistema séptico</v>
      </c>
      <c r="J158" s="176" t="str">
        <f>D147</f>
        <v>Letrina, Clima seco, capa freática más baja que la letrina, familia reducida (3-5 personas)</v>
      </c>
      <c r="K158" s="32"/>
      <c r="O158" s="422" t="s">
        <v>38</v>
      </c>
      <c r="P158" s="177" t="str">
        <f aca="true" t="shared" si="31" ref="P158:U158">D158</f>
        <v>Eliminación en río, lago y mar</v>
      </c>
      <c r="Q158" s="177" t="str">
        <f t="shared" si="31"/>
        <v>Planta de tratamiento centralizado aeróbico. Mal operada. Sobrecargada.</v>
      </c>
      <c r="R158" s="177" t="str">
        <f t="shared" si="31"/>
        <v>Planta de tratamiento centralizado aeróbico. Bien operada</v>
      </c>
      <c r="S158" s="177" t="str">
        <f t="shared" si="31"/>
        <v>Planta de tratamiento centralizado aeróbico. Mal operada. Sobrecargada.</v>
      </c>
      <c r="T158" s="177" t="str">
        <f t="shared" si="31"/>
        <v>Laguna anaeróbica profunda (y otros tratamientos anaeróbicos de similar FCM)</v>
      </c>
      <c r="U158" s="177" t="str">
        <f t="shared" si="31"/>
        <v>Sistema séptico</v>
      </c>
      <c r="X158" s="421"/>
      <c r="Y158" s="601"/>
      <c r="Z158" s="601"/>
      <c r="AA158" s="601"/>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row>
    <row r="159" spans="3:126" ht="14.45" customHeight="1">
      <c r="C159" s="20">
        <v>1994</v>
      </c>
      <c r="D159" s="423">
        <f aca="true" t="shared" si="32" ref="D159:D184">H24+I24+D99+V99</f>
        <v>0.6991557988063931</v>
      </c>
      <c r="E159" s="424">
        <f>F99</f>
        <v>0.012167385285012119</v>
      </c>
      <c r="F159" s="425">
        <f aca="true" t="shared" si="33" ref="F159:F184">M99+I99+Q99</f>
        <v>0.011387522807712092</v>
      </c>
      <c r="G159" s="426">
        <f aca="true" t="shared" si="34" ref="G159:G184">N99+S99+J99+R99</f>
        <v>0.026303545954591563</v>
      </c>
      <c r="H159" s="426">
        <f aca="true" t="shared" si="35" ref="H159:H184">K99+O99+U99+G99</f>
        <v>0.06027121544790828</v>
      </c>
      <c r="I159" s="426">
        <f aca="true" t="shared" si="36" ref="I159:I184">F24+T99+G24</f>
        <v>0.19071453169838282</v>
      </c>
      <c r="J159" s="427">
        <f aca="true" t="shared" si="37" ref="J159:J184">E24</f>
        <v>0</v>
      </c>
      <c r="K159" s="351">
        <f aca="true" t="shared" si="38" ref="K159:K184">SUM(D159:J159)</f>
        <v>1</v>
      </c>
      <c r="O159" s="20">
        <v>1994</v>
      </c>
      <c r="P159" s="423">
        <f>D99</f>
        <v>0</v>
      </c>
      <c r="Q159" s="608">
        <f>H99</f>
        <v>0.021662591076320955</v>
      </c>
      <c r="R159" s="609">
        <f aca="true" t="shared" si="39" ref="R159:R184">M99+I99+Q99</f>
        <v>0.011387522807712092</v>
      </c>
      <c r="S159" s="426">
        <f aca="true" t="shared" si="40" ref="S159:S184">N99+S99+J99+R99</f>
        <v>0.026303545954591563</v>
      </c>
      <c r="T159" s="426">
        <f aca="true" t="shared" si="41" ref="T159:T184">K99+O99+U99+G99</f>
        <v>0.06027121544790828</v>
      </c>
      <c r="U159" s="426">
        <f aca="true" t="shared" si="42" ref="U159:U184">+T99</f>
        <v>0</v>
      </c>
      <c r="X159" s="602"/>
      <c r="Y159" s="492"/>
      <c r="Z159" s="492"/>
      <c r="AA159" s="492"/>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row>
    <row r="160" spans="3:126" ht="14.45" customHeight="1">
      <c r="C160" s="20">
        <v>1995</v>
      </c>
      <c r="D160" s="423">
        <f t="shared" si="32"/>
        <v>0.6940133746419748</v>
      </c>
      <c r="E160" s="424">
        <f aca="true" t="shared" si="43" ref="E160:E184">F100</f>
        <v>0.01283128084060597</v>
      </c>
      <c r="F160" s="425">
        <f t="shared" si="33"/>
        <v>0.012008866309555194</v>
      </c>
      <c r="G160" s="426">
        <f t="shared" si="34"/>
        <v>0.02773876041082505</v>
      </c>
      <c r="H160" s="426">
        <f t="shared" si="35"/>
        <v>0.06355982603504856</v>
      </c>
      <c r="I160" s="426">
        <f t="shared" si="36"/>
        <v>0.18984789176199046</v>
      </c>
      <c r="J160" s="427">
        <f t="shared" si="37"/>
        <v>0</v>
      </c>
      <c r="K160" s="351">
        <f t="shared" si="38"/>
        <v>0.9999999999999999</v>
      </c>
      <c r="O160" s="20">
        <v>1995</v>
      </c>
      <c r="P160" s="423">
        <f aca="true" t="shared" si="44" ref="P160:P184">D100</f>
        <v>0</v>
      </c>
      <c r="Q160" s="608">
        <f aca="true" t="shared" si="45" ref="Q160:Q184">H100</f>
        <v>0.022844578627576686</v>
      </c>
      <c r="R160" s="609">
        <f t="shared" si="39"/>
        <v>0.012008866309555194</v>
      </c>
      <c r="S160" s="426">
        <f t="shared" si="40"/>
        <v>0.02773876041082505</v>
      </c>
      <c r="T160" s="426">
        <f t="shared" si="41"/>
        <v>0.06355982603504856</v>
      </c>
      <c r="U160" s="426">
        <f t="shared" si="42"/>
        <v>0</v>
      </c>
      <c r="X160" s="602"/>
      <c r="Y160" s="492"/>
      <c r="Z160" s="492"/>
      <c r="AA160" s="492"/>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c r="DQ160" s="10"/>
      <c r="DR160" s="10"/>
      <c r="DS160" s="10"/>
      <c r="DT160" s="10"/>
      <c r="DU160" s="10"/>
      <c r="DV160" s="10"/>
    </row>
    <row r="161" spans="3:126" ht="14.45" customHeight="1">
      <c r="C161" s="20">
        <v>1996</v>
      </c>
      <c r="D161" s="423">
        <f t="shared" si="32"/>
        <v>0.6886687867038476</v>
      </c>
      <c r="E161" s="424">
        <f t="shared" si="43"/>
        <v>0.013517511926095259</v>
      </c>
      <c r="F161" s="425">
        <f t="shared" si="33"/>
        <v>0.012651113756670739</v>
      </c>
      <c r="G161" s="426">
        <f t="shared" si="34"/>
        <v>0.02922225998528754</v>
      </c>
      <c r="H161" s="426">
        <f t="shared" si="35"/>
        <v>0.0669590758025006</v>
      </c>
      <c r="I161" s="426">
        <f t="shared" si="36"/>
        <v>0.18898125182559825</v>
      </c>
      <c r="J161" s="427">
        <f t="shared" si="37"/>
        <v>0</v>
      </c>
      <c r="K161" s="351">
        <f t="shared" si="38"/>
        <v>0.9999999999999999</v>
      </c>
      <c r="O161" s="20">
        <v>1996</v>
      </c>
      <c r="P161" s="423">
        <f t="shared" si="44"/>
        <v>0</v>
      </c>
      <c r="Q161" s="608">
        <f t="shared" si="45"/>
        <v>0.024066331949313423</v>
      </c>
      <c r="R161" s="609">
        <f t="shared" si="39"/>
        <v>0.012651113756670739</v>
      </c>
      <c r="S161" s="426">
        <f t="shared" si="40"/>
        <v>0.02922225998528754</v>
      </c>
      <c r="T161" s="426">
        <f t="shared" si="41"/>
        <v>0.0669590758025006</v>
      </c>
      <c r="U161" s="426">
        <f t="shared" si="42"/>
        <v>0</v>
      </c>
      <c r="X161" s="602"/>
      <c r="Y161" s="492"/>
      <c r="Z161" s="492"/>
      <c r="AA161" s="492"/>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c r="DV161" s="10"/>
    </row>
    <row r="162" spans="3:126" ht="14.45" customHeight="1">
      <c r="C162" s="20">
        <v>1997</v>
      </c>
      <c r="D162" s="423">
        <f t="shared" si="32"/>
        <v>0.6831178837432708</v>
      </c>
      <c r="E162" s="424">
        <f t="shared" si="43"/>
        <v>0.014226537181218754</v>
      </c>
      <c r="F162" s="425">
        <f t="shared" si="33"/>
        <v>0.013314694392512719</v>
      </c>
      <c r="G162" s="426">
        <f t="shared" si="34"/>
        <v>0.03075503616885099</v>
      </c>
      <c r="H162" s="426">
        <f t="shared" si="35"/>
        <v>0.07047123662494092</v>
      </c>
      <c r="I162" s="426">
        <f t="shared" si="36"/>
        <v>0.18811461188920592</v>
      </c>
      <c r="J162" s="427">
        <f t="shared" si="37"/>
        <v>0</v>
      </c>
      <c r="K162" s="351">
        <f t="shared" si="38"/>
        <v>1.0000000000000002</v>
      </c>
      <c r="O162" s="20">
        <v>1997</v>
      </c>
      <c r="P162" s="423">
        <f t="shared" si="44"/>
        <v>0</v>
      </c>
      <c r="Q162" s="608">
        <f t="shared" si="45"/>
        <v>0.025328667595365843</v>
      </c>
      <c r="R162" s="609">
        <f t="shared" si="39"/>
        <v>0.013314694392512719</v>
      </c>
      <c r="S162" s="426">
        <f t="shared" si="40"/>
        <v>0.03075503616885099</v>
      </c>
      <c r="T162" s="426">
        <f t="shared" si="41"/>
        <v>0.07047123662494092</v>
      </c>
      <c r="U162" s="426">
        <f t="shared" si="42"/>
        <v>0</v>
      </c>
      <c r="X162" s="602"/>
      <c r="Y162" s="492"/>
      <c r="Z162" s="492"/>
      <c r="AA162" s="492"/>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c r="DQ162" s="10"/>
      <c r="DR162" s="10"/>
      <c r="DS162" s="10"/>
      <c r="DT162" s="10"/>
      <c r="DU162" s="10"/>
      <c r="DV162" s="10"/>
    </row>
    <row r="163" spans="3:126" ht="14.45" customHeight="1">
      <c r="C163" s="20">
        <v>1998</v>
      </c>
      <c r="D163" s="423">
        <f t="shared" si="32"/>
        <v>0.6773742904460092</v>
      </c>
      <c r="E163" s="424">
        <f t="shared" si="43"/>
        <v>0.014956851318601553</v>
      </c>
      <c r="F163" s="425">
        <f t="shared" si="33"/>
        <v>0.01399819941034802</v>
      </c>
      <c r="G163" s="426">
        <f t="shared" si="34"/>
        <v>0.032333834819831424</v>
      </c>
      <c r="H163" s="426">
        <f t="shared" si="35"/>
        <v>0.07408885205239618</v>
      </c>
      <c r="I163" s="426">
        <f t="shared" si="36"/>
        <v>0.18724797195281362</v>
      </c>
      <c r="J163" s="427">
        <f t="shared" si="37"/>
        <v>0</v>
      </c>
      <c r="K163" s="351">
        <f t="shared" si="38"/>
        <v>0.9999999999999999</v>
      </c>
      <c r="O163" s="20">
        <v>1998</v>
      </c>
      <c r="P163" s="423">
        <f t="shared" si="44"/>
        <v>0</v>
      </c>
      <c r="Q163" s="608">
        <f t="shared" si="45"/>
        <v>0.02662890557951741</v>
      </c>
      <c r="R163" s="609">
        <f t="shared" si="39"/>
        <v>0.01399819941034802</v>
      </c>
      <c r="S163" s="426">
        <f t="shared" si="40"/>
        <v>0.032333834819831424</v>
      </c>
      <c r="T163" s="426">
        <f t="shared" si="41"/>
        <v>0.07408885205239618</v>
      </c>
      <c r="U163" s="426">
        <f t="shared" si="42"/>
        <v>0</v>
      </c>
      <c r="X163" s="602"/>
      <c r="Y163" s="492"/>
      <c r="Z163" s="492"/>
      <c r="AA163" s="492"/>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c r="DQ163" s="10"/>
      <c r="DR163" s="10"/>
      <c r="DS163" s="10"/>
      <c r="DT163" s="10"/>
      <c r="DU163" s="10"/>
      <c r="DV163" s="10"/>
    </row>
    <row r="164" spans="3:126" ht="14.45" customHeight="1">
      <c r="C164" s="20">
        <v>1999</v>
      </c>
      <c r="D164" s="423">
        <f t="shared" si="32"/>
        <v>0.6714538075659968</v>
      </c>
      <c r="E164" s="424">
        <f t="shared" si="43"/>
        <v>0.01570670863373199</v>
      </c>
      <c r="F164" s="425">
        <f t="shared" si="33"/>
        <v>0.01469999499572297</v>
      </c>
      <c r="G164" s="426">
        <f t="shared" si="34"/>
        <v>0.03395488206095201</v>
      </c>
      <c r="H164" s="426">
        <f t="shared" si="35"/>
        <v>0.0778032747271748</v>
      </c>
      <c r="I164" s="426">
        <f t="shared" si="36"/>
        <v>0.18638133201642137</v>
      </c>
      <c r="J164" s="427">
        <f t="shared" si="37"/>
        <v>0</v>
      </c>
      <c r="K164" s="351">
        <f t="shared" si="38"/>
        <v>1</v>
      </c>
      <c r="O164" s="20">
        <v>1999</v>
      </c>
      <c r="P164" s="423">
        <f t="shared" si="44"/>
        <v>0</v>
      </c>
      <c r="Q164" s="608">
        <f t="shared" si="45"/>
        <v>0.027963937881261648</v>
      </c>
      <c r="R164" s="609">
        <f t="shared" si="39"/>
        <v>0.01469999499572297</v>
      </c>
      <c r="S164" s="426">
        <f t="shared" si="40"/>
        <v>0.03395488206095201</v>
      </c>
      <c r="T164" s="426">
        <f t="shared" si="41"/>
        <v>0.0778032747271748</v>
      </c>
      <c r="U164" s="426">
        <f t="shared" si="42"/>
        <v>0</v>
      </c>
      <c r="X164" s="602"/>
      <c r="Y164" s="492"/>
      <c r="Z164" s="492"/>
      <c r="AA164" s="492"/>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c r="DQ164" s="10"/>
      <c r="DR164" s="10"/>
      <c r="DS164" s="10"/>
      <c r="DT164" s="10"/>
      <c r="DU164" s="10"/>
      <c r="DV164" s="10"/>
    </row>
    <row r="165" spans="3:126" ht="14.45" customHeight="1">
      <c r="C165" s="20">
        <v>2000</v>
      </c>
      <c r="D165" s="423">
        <f t="shared" si="32"/>
        <v>0.6653746793885671</v>
      </c>
      <c r="E165" s="424">
        <f t="shared" si="43"/>
        <v>0.0164740934549939</v>
      </c>
      <c r="F165" s="425">
        <f t="shared" si="33"/>
        <v>0.01541819467048599</v>
      </c>
      <c r="G165" s="426">
        <f t="shared" si="34"/>
        <v>0.035613820397998236</v>
      </c>
      <c r="H165" s="426">
        <f t="shared" si="35"/>
        <v>0.08160452000792576</v>
      </c>
      <c r="I165" s="426">
        <f t="shared" si="36"/>
        <v>0.18551469208002905</v>
      </c>
      <c r="J165" s="427">
        <f t="shared" si="37"/>
        <v>0</v>
      </c>
      <c r="K165" s="351">
        <f t="shared" si="38"/>
        <v>0.9999999999999999</v>
      </c>
      <c r="O165" s="20">
        <v>2000</v>
      </c>
      <c r="P165" s="423">
        <f t="shared" si="44"/>
        <v>0</v>
      </c>
      <c r="Q165" s="608">
        <f t="shared" si="45"/>
        <v>0.029330175835577878</v>
      </c>
      <c r="R165" s="609">
        <f t="shared" si="39"/>
        <v>0.01541819467048599</v>
      </c>
      <c r="S165" s="426">
        <f t="shared" si="40"/>
        <v>0.035613820397998236</v>
      </c>
      <c r="T165" s="426">
        <f t="shared" si="41"/>
        <v>0.08160452000792576</v>
      </c>
      <c r="U165" s="426">
        <f t="shared" si="42"/>
        <v>0</v>
      </c>
      <c r="X165" s="602"/>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c r="DV165" s="10"/>
    </row>
    <row r="166" spans="3:126" ht="14.45" customHeight="1">
      <c r="C166" s="20">
        <v>2001</v>
      </c>
      <c r="D166" s="423">
        <f t="shared" si="32"/>
        <v>0.6577075226724227</v>
      </c>
      <c r="E166" s="424">
        <f t="shared" si="43"/>
        <v>0.017416927409651898</v>
      </c>
      <c r="F166" s="425">
        <f t="shared" si="33"/>
        <v>0.016300598154148062</v>
      </c>
      <c r="G166" s="426">
        <f t="shared" si="34"/>
        <v>0.03765204600464888</v>
      </c>
      <c r="H166" s="426">
        <f t="shared" si="35"/>
        <v>0.08627485361549173</v>
      </c>
      <c r="I166" s="426">
        <f t="shared" si="36"/>
        <v>0.1846480521436367</v>
      </c>
      <c r="J166" s="427">
        <f t="shared" si="37"/>
        <v>0</v>
      </c>
      <c r="K166" s="351">
        <f t="shared" si="38"/>
        <v>1</v>
      </c>
      <c r="O166" s="20">
        <v>2001</v>
      </c>
      <c r="P166" s="423">
        <f t="shared" si="44"/>
        <v>0</v>
      </c>
      <c r="Q166" s="608">
        <f t="shared" si="45"/>
        <v>0.03100878023037628</v>
      </c>
      <c r="R166" s="609">
        <f t="shared" si="39"/>
        <v>0.016300598154148062</v>
      </c>
      <c r="S166" s="426">
        <f t="shared" si="40"/>
        <v>0.03765204600464888</v>
      </c>
      <c r="T166" s="426">
        <f t="shared" si="41"/>
        <v>0.08627485361549173</v>
      </c>
      <c r="U166" s="426">
        <f t="shared" si="42"/>
        <v>0</v>
      </c>
      <c r="X166" s="602"/>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row>
    <row r="167" spans="3:126" ht="14.45" customHeight="1">
      <c r="C167" s="20">
        <v>2002</v>
      </c>
      <c r="D167" s="423">
        <f t="shared" si="32"/>
        <v>0.6497632950359922</v>
      </c>
      <c r="E167" s="424">
        <f t="shared" si="43"/>
        <v>0.01839037281219534</v>
      </c>
      <c r="F167" s="425">
        <f t="shared" si="33"/>
        <v>0.01721165106024619</v>
      </c>
      <c r="G167" s="426">
        <f t="shared" si="34"/>
        <v>0.03975644767191816</v>
      </c>
      <c r="H167" s="426">
        <f t="shared" si="35"/>
        <v>0.09109682121240366</v>
      </c>
      <c r="I167" s="426">
        <f t="shared" si="36"/>
        <v>0.18378141220724437</v>
      </c>
      <c r="J167" s="427">
        <f t="shared" si="37"/>
        <v>0</v>
      </c>
      <c r="K167" s="351">
        <f t="shared" si="38"/>
        <v>0.9999999999999998</v>
      </c>
      <c r="O167" s="20">
        <v>2002</v>
      </c>
      <c r="P167" s="423">
        <f t="shared" si="44"/>
        <v>0</v>
      </c>
      <c r="Q167" s="608">
        <f t="shared" si="45"/>
        <v>0.03274188468926103</v>
      </c>
      <c r="R167" s="609">
        <f t="shared" si="39"/>
        <v>0.01721165106024619</v>
      </c>
      <c r="S167" s="426">
        <f t="shared" si="40"/>
        <v>0.03975644767191816</v>
      </c>
      <c r="T167" s="426">
        <f t="shared" si="41"/>
        <v>0.09109682121240366</v>
      </c>
      <c r="U167" s="426">
        <f t="shared" si="42"/>
        <v>0</v>
      </c>
      <c r="X167" s="602"/>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c r="DV167" s="10"/>
    </row>
    <row r="168" spans="3:126" ht="15">
      <c r="C168" s="20">
        <v>2003</v>
      </c>
      <c r="D168" s="423">
        <f t="shared" si="32"/>
        <v>0.6415340027631286</v>
      </c>
      <c r="E168" s="424">
        <f t="shared" si="43"/>
        <v>0.019395312827212532</v>
      </c>
      <c r="F168" s="425">
        <f t="shared" si="33"/>
        <v>0.0181521799473759</v>
      </c>
      <c r="G168" s="426">
        <f t="shared" si="34"/>
        <v>0.041928934631723216</v>
      </c>
      <c r="H168" s="426">
        <f t="shared" si="35"/>
        <v>0.09607479755970769</v>
      </c>
      <c r="I168" s="426">
        <f t="shared" si="36"/>
        <v>0.18291477227085204</v>
      </c>
      <c r="J168" s="427">
        <f t="shared" si="37"/>
        <v>0</v>
      </c>
      <c r="K168" s="351">
        <f t="shared" si="38"/>
        <v>1</v>
      </c>
      <c r="O168" s="20">
        <v>2003</v>
      </c>
      <c r="P168" s="423">
        <f t="shared" si="44"/>
        <v>0</v>
      </c>
      <c r="Q168" s="608">
        <f t="shared" si="45"/>
        <v>0.034531061582374234</v>
      </c>
      <c r="R168" s="609">
        <f t="shared" si="39"/>
        <v>0.0181521799473759</v>
      </c>
      <c r="S168" s="426">
        <f t="shared" si="40"/>
        <v>0.041928934631723216</v>
      </c>
      <c r="T168" s="426">
        <f t="shared" si="41"/>
        <v>0.09607479755970769</v>
      </c>
      <c r="U168" s="426">
        <f t="shared" si="42"/>
        <v>0</v>
      </c>
      <c r="X168" s="602"/>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row>
    <row r="169" spans="3:126" ht="15.75" customHeight="1">
      <c r="C169" s="428">
        <v>2004</v>
      </c>
      <c r="D169" s="423">
        <f t="shared" si="32"/>
        <v>0.6330108748246398</v>
      </c>
      <c r="E169" s="424">
        <f t="shared" si="43"/>
        <v>0.02043271649866786</v>
      </c>
      <c r="F169" s="425">
        <f t="shared" si="33"/>
        <v>0.019123091749113103</v>
      </c>
      <c r="G169" s="426">
        <f t="shared" si="34"/>
        <v>0.04417160177066884</v>
      </c>
      <c r="H169" s="426">
        <f t="shared" si="35"/>
        <v>0.1012135828224506</v>
      </c>
      <c r="I169" s="426">
        <f t="shared" si="36"/>
        <v>0.182046285949769</v>
      </c>
      <c r="J169" s="427">
        <f t="shared" si="37"/>
        <v>0</v>
      </c>
      <c r="K169" s="351">
        <f t="shared" si="38"/>
        <v>0.9999981536153092</v>
      </c>
      <c r="O169" s="428">
        <v>2004</v>
      </c>
      <c r="P169" s="423">
        <f t="shared" si="44"/>
        <v>0</v>
      </c>
      <c r="Q169" s="608">
        <f t="shared" si="45"/>
        <v>0.03637803617793447</v>
      </c>
      <c r="R169" s="609">
        <f t="shared" si="39"/>
        <v>0.019123091749113103</v>
      </c>
      <c r="S169" s="426">
        <f t="shared" si="40"/>
        <v>0.04417160177066884</v>
      </c>
      <c r="T169" s="426">
        <f t="shared" si="41"/>
        <v>0.1012135828224506</v>
      </c>
      <c r="U169" s="426">
        <f t="shared" si="42"/>
        <v>0</v>
      </c>
      <c r="X169" s="602"/>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c r="DQ169" s="10"/>
      <c r="DR169" s="10"/>
      <c r="DS169" s="10"/>
      <c r="DT169" s="10"/>
      <c r="DU169" s="10"/>
      <c r="DV169" s="10"/>
    </row>
    <row r="170" spans="3:126" ht="15">
      <c r="C170" s="20">
        <v>2005</v>
      </c>
      <c r="D170" s="423">
        <f t="shared" si="32"/>
        <v>0.6241840747132027</v>
      </c>
      <c r="E170" s="424">
        <f t="shared" si="43"/>
        <v>0.02150367058705929</v>
      </c>
      <c r="F170" s="425">
        <f t="shared" si="33"/>
        <v>0.020125403570584916</v>
      </c>
      <c r="G170" s="426">
        <f t="shared" si="34"/>
        <v>0.046486798455856536</v>
      </c>
      <c r="H170" s="426">
        <f t="shared" si="35"/>
        <v>0.10651856027522907</v>
      </c>
      <c r="I170" s="426">
        <f t="shared" si="36"/>
        <v>0.18118149239806744</v>
      </c>
      <c r="J170" s="427">
        <f t="shared" si="37"/>
        <v>0</v>
      </c>
      <c r="K170" s="351">
        <f t="shared" si="38"/>
        <v>1</v>
      </c>
      <c r="O170" s="20">
        <v>2005</v>
      </c>
      <c r="P170" s="423">
        <f t="shared" si="44"/>
        <v>0</v>
      </c>
      <c r="Q170" s="608">
        <f t="shared" si="45"/>
        <v>0.03828474332453194</v>
      </c>
      <c r="R170" s="609">
        <f t="shared" si="39"/>
        <v>0.020125403570584916</v>
      </c>
      <c r="S170" s="426">
        <f t="shared" si="40"/>
        <v>0.046486798455856536</v>
      </c>
      <c r="T170" s="426">
        <f t="shared" si="41"/>
        <v>0.10651856027522907</v>
      </c>
      <c r="U170" s="426">
        <f t="shared" si="42"/>
        <v>0</v>
      </c>
      <c r="X170" s="602"/>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row>
    <row r="171" spans="3:126" ht="15">
      <c r="C171" s="20">
        <v>2006</v>
      </c>
      <c r="D171" s="423">
        <f t="shared" si="32"/>
        <v>0.6201208718838207</v>
      </c>
      <c r="E171" s="424">
        <f t="shared" si="43"/>
        <v>0.022003488664002556</v>
      </c>
      <c r="F171" s="425">
        <f t="shared" si="33"/>
        <v>0.02059318605774831</v>
      </c>
      <c r="G171" s="426">
        <f t="shared" si="34"/>
        <v>0.047567308972114065</v>
      </c>
      <c r="H171" s="426">
        <f t="shared" si="35"/>
        <v>0.10899441209503744</v>
      </c>
      <c r="I171" s="426">
        <f t="shared" si="36"/>
        <v>0.1807207323272769</v>
      </c>
      <c r="J171" s="427">
        <f t="shared" si="37"/>
        <v>0</v>
      </c>
      <c r="K171" s="351">
        <f t="shared" si="38"/>
        <v>1</v>
      </c>
      <c r="O171" s="20">
        <v>2006</v>
      </c>
      <c r="P171" s="423">
        <f t="shared" si="44"/>
        <v>0</v>
      </c>
      <c r="Q171" s="608">
        <f t="shared" si="45"/>
        <v>0.03917461032222719</v>
      </c>
      <c r="R171" s="609">
        <f t="shared" si="39"/>
        <v>0.02059318605774831</v>
      </c>
      <c r="S171" s="426">
        <f t="shared" si="40"/>
        <v>0.047567308972114065</v>
      </c>
      <c r="T171" s="426">
        <f t="shared" si="41"/>
        <v>0.10899441209503744</v>
      </c>
      <c r="U171" s="426">
        <f t="shared" si="42"/>
        <v>0</v>
      </c>
      <c r="X171" s="602"/>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c r="DV171" s="10"/>
    </row>
    <row r="172" spans="3:126" ht="15">
      <c r="C172" s="20">
        <v>2007</v>
      </c>
      <c r="D172" s="423">
        <f t="shared" si="32"/>
        <v>0.6160923938317593</v>
      </c>
      <c r="E172" s="424">
        <f t="shared" si="43"/>
        <v>0.022499470265756785</v>
      </c>
      <c r="F172" s="425">
        <f t="shared" si="33"/>
        <v>0.021057377966682035</v>
      </c>
      <c r="G172" s="426">
        <f t="shared" si="34"/>
        <v>0.04863952576715915</v>
      </c>
      <c r="H172" s="426">
        <f t="shared" si="35"/>
        <v>0.11145125991215643</v>
      </c>
      <c r="I172" s="426">
        <f t="shared" si="36"/>
        <v>0.18025997225648638</v>
      </c>
      <c r="J172" s="427">
        <f t="shared" si="37"/>
        <v>0</v>
      </c>
      <c r="K172" s="351">
        <f t="shared" si="38"/>
        <v>1</v>
      </c>
      <c r="O172" s="20">
        <v>2007</v>
      </c>
      <c r="P172" s="423">
        <f t="shared" si="44"/>
        <v>0</v>
      </c>
      <c r="Q172" s="608">
        <f t="shared" si="45"/>
        <v>0.040057646929394994</v>
      </c>
      <c r="R172" s="609">
        <f t="shared" si="39"/>
        <v>0.021057377966682035</v>
      </c>
      <c r="S172" s="426">
        <f t="shared" si="40"/>
        <v>0.04863952576715915</v>
      </c>
      <c r="T172" s="426">
        <f t="shared" si="41"/>
        <v>0.11145125991215643</v>
      </c>
      <c r="U172" s="426">
        <f t="shared" si="42"/>
        <v>0</v>
      </c>
      <c r="X172" s="602"/>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c r="DQ172" s="10"/>
      <c r="DR172" s="10"/>
      <c r="DS172" s="10"/>
      <c r="DT172" s="10"/>
      <c r="DU172" s="10"/>
      <c r="DV172" s="10"/>
    </row>
    <row r="173" spans="3:126" ht="15">
      <c r="C173" s="20">
        <v>2008</v>
      </c>
      <c r="D173" s="423">
        <f t="shared" si="32"/>
        <v>0.6138335055272061</v>
      </c>
      <c r="E173" s="424">
        <f t="shared" si="43"/>
        <v>0.02425734206908117</v>
      </c>
      <c r="F173" s="425">
        <f t="shared" si="33"/>
        <v>0.022702579855542124</v>
      </c>
      <c r="G173" s="426">
        <f t="shared" si="34"/>
        <v>0.052439706387557544</v>
      </c>
      <c r="H173" s="426">
        <f t="shared" si="35"/>
        <v>0.12015888835542402</v>
      </c>
      <c r="I173" s="426">
        <f t="shared" si="36"/>
        <v>0.1646079778051891</v>
      </c>
      <c r="J173" s="427">
        <f t="shared" si="37"/>
        <v>0.002</v>
      </c>
      <c r="K173" s="351">
        <f t="shared" si="38"/>
        <v>1</v>
      </c>
      <c r="O173" s="20">
        <v>2008</v>
      </c>
      <c r="P173" s="423">
        <f t="shared" si="44"/>
        <v>0</v>
      </c>
      <c r="Q173" s="608">
        <f t="shared" si="45"/>
        <v>0.04318732986028059</v>
      </c>
      <c r="R173" s="609">
        <f t="shared" si="39"/>
        <v>0.022702579855542124</v>
      </c>
      <c r="S173" s="426">
        <f t="shared" si="40"/>
        <v>0.052439706387557544</v>
      </c>
      <c r="T173" s="426">
        <f t="shared" si="41"/>
        <v>0.12015888835542402</v>
      </c>
      <c r="U173" s="426">
        <f t="shared" si="42"/>
        <v>0</v>
      </c>
      <c r="X173" s="602"/>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c r="DQ173" s="10"/>
      <c r="DR173" s="10"/>
      <c r="DS173" s="10"/>
      <c r="DT173" s="10"/>
      <c r="DU173" s="10"/>
      <c r="DV173" s="10"/>
    </row>
    <row r="174" spans="3:126" ht="15">
      <c r="C174" s="20">
        <v>2009</v>
      </c>
      <c r="D174" s="423">
        <f t="shared" si="32"/>
        <v>0.6107620696574071</v>
      </c>
      <c r="E174" s="424">
        <f t="shared" si="43"/>
        <v>0.026104986041286637</v>
      </c>
      <c r="F174" s="425">
        <f t="shared" si="33"/>
        <v>0.024431800010996468</v>
      </c>
      <c r="G174" s="426">
        <f t="shared" si="34"/>
        <v>0.05643395716471474</v>
      </c>
      <c r="H174" s="426">
        <f t="shared" si="35"/>
        <v>0.1293112037717032</v>
      </c>
      <c r="I174" s="426">
        <f t="shared" si="36"/>
        <v>0.14895598335389182</v>
      </c>
      <c r="J174" s="427">
        <f t="shared" si="37"/>
        <v>0.004</v>
      </c>
      <c r="K174" s="351">
        <f t="shared" si="38"/>
        <v>1</v>
      </c>
      <c r="O174" s="20">
        <v>2009</v>
      </c>
      <c r="P174" s="423">
        <f t="shared" si="44"/>
        <v>0</v>
      </c>
      <c r="Q174" s="608">
        <f t="shared" si="45"/>
        <v>0.04647684152502743</v>
      </c>
      <c r="R174" s="609">
        <f t="shared" si="39"/>
        <v>0.024431800010996468</v>
      </c>
      <c r="S174" s="426">
        <f t="shared" si="40"/>
        <v>0.05643395716471474</v>
      </c>
      <c r="T174" s="426">
        <f t="shared" si="41"/>
        <v>0.1293112037717032</v>
      </c>
      <c r="U174" s="426">
        <f t="shared" si="42"/>
        <v>0</v>
      </c>
      <c r="X174" s="602"/>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row>
    <row r="175" spans="3:126" ht="15">
      <c r="C175" s="20">
        <v>2010</v>
      </c>
      <c r="D175" s="423">
        <f t="shared" si="32"/>
        <v>0.6068136681683379</v>
      </c>
      <c r="E175" s="424">
        <f t="shared" si="43"/>
        <v>0.028049519240711966</v>
      </c>
      <c r="F175" s="425">
        <f t="shared" si="33"/>
        <v>0.026251699327087468</v>
      </c>
      <c r="G175" s="426">
        <f t="shared" si="34"/>
        <v>0.060637663809421524</v>
      </c>
      <c r="H175" s="426">
        <f t="shared" si="35"/>
        <v>0.13894346055184653</v>
      </c>
      <c r="I175" s="426">
        <f t="shared" si="36"/>
        <v>0.13330398890259454</v>
      </c>
      <c r="J175" s="427">
        <f t="shared" si="37"/>
        <v>0.006</v>
      </c>
      <c r="K175" s="351">
        <f t="shared" si="38"/>
        <v>0.9999999999999999</v>
      </c>
      <c r="O175" s="20">
        <v>2010</v>
      </c>
      <c r="P175" s="423">
        <f t="shared" si="44"/>
        <v>0</v>
      </c>
      <c r="Q175" s="608">
        <f t="shared" si="45"/>
        <v>0.04993885300463177</v>
      </c>
      <c r="R175" s="609">
        <f t="shared" si="39"/>
        <v>0.026251699327087468</v>
      </c>
      <c r="S175" s="426">
        <f t="shared" si="40"/>
        <v>0.060637663809421524</v>
      </c>
      <c r="T175" s="426">
        <f t="shared" si="41"/>
        <v>0.13894346055184653</v>
      </c>
      <c r="U175" s="426">
        <f t="shared" si="42"/>
        <v>0</v>
      </c>
      <c r="X175" s="602"/>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c r="DQ175" s="10"/>
      <c r="DR175" s="10"/>
      <c r="DS175" s="10"/>
      <c r="DT175" s="10"/>
      <c r="DU175" s="10"/>
      <c r="DV175" s="10"/>
    </row>
    <row r="176" spans="3:126" ht="15">
      <c r="C176" s="20">
        <v>2011</v>
      </c>
      <c r="D176" s="423">
        <f t="shared" si="32"/>
        <v>0.6128045298027178</v>
      </c>
      <c r="E176" s="424">
        <f t="shared" si="43"/>
        <v>0.028895939239340262</v>
      </c>
      <c r="F176" s="425">
        <f t="shared" si="33"/>
        <v>0.0270438684590337</v>
      </c>
      <c r="G176" s="426">
        <f t="shared" si="34"/>
        <v>0.06246746099339247</v>
      </c>
      <c r="H176" s="426">
        <f t="shared" si="35"/>
        <v>0.1431362070542183</v>
      </c>
      <c r="I176" s="426">
        <f t="shared" si="36"/>
        <v>0.11765199445129726</v>
      </c>
      <c r="J176" s="427">
        <f t="shared" si="37"/>
        <v>0.008</v>
      </c>
      <c r="K176" s="351">
        <f t="shared" si="38"/>
        <v>1</v>
      </c>
      <c r="O176" s="20">
        <v>2011</v>
      </c>
      <c r="P176" s="423">
        <f t="shared" si="44"/>
        <v>0</v>
      </c>
      <c r="Q176" s="608">
        <f t="shared" si="45"/>
        <v>0.05144580374874037</v>
      </c>
      <c r="R176" s="609">
        <f t="shared" si="39"/>
        <v>0.0270438684590337</v>
      </c>
      <c r="S176" s="426">
        <f t="shared" si="40"/>
        <v>0.06246746099339247</v>
      </c>
      <c r="T176" s="426">
        <f t="shared" si="41"/>
        <v>0.1431362070542183</v>
      </c>
      <c r="U176" s="426">
        <f t="shared" si="42"/>
        <v>0</v>
      </c>
      <c r="X176" s="602"/>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c r="DQ176" s="10"/>
      <c r="DR176" s="10"/>
      <c r="DS176" s="10"/>
      <c r="DT176" s="10"/>
      <c r="DU176" s="10"/>
      <c r="DV176" s="10"/>
    </row>
    <row r="177" spans="3:126" ht="15">
      <c r="C177" s="20">
        <v>2012</v>
      </c>
      <c r="D177" s="423">
        <f t="shared" si="32"/>
        <v>0.6261576234688819</v>
      </c>
      <c r="E177" s="424">
        <f t="shared" si="43"/>
        <v>0.02892896250211203</v>
      </c>
      <c r="F177" s="425">
        <f t="shared" si="33"/>
        <v>0.027074775112286627</v>
      </c>
      <c r="G177" s="426">
        <f t="shared" si="34"/>
        <v>0.0625388509337569</v>
      </c>
      <c r="H177" s="426">
        <f t="shared" si="35"/>
        <v>0.14329978798296247</v>
      </c>
      <c r="I177" s="426">
        <f t="shared" si="36"/>
        <v>0.102</v>
      </c>
      <c r="J177" s="427">
        <f t="shared" si="37"/>
        <v>0.01</v>
      </c>
      <c r="K177" s="351">
        <f t="shared" si="38"/>
        <v>1</v>
      </c>
      <c r="O177" s="20">
        <v>2012</v>
      </c>
      <c r="P177" s="423">
        <f t="shared" si="44"/>
        <v>0</v>
      </c>
      <c r="Q177" s="608">
        <f t="shared" si="45"/>
        <v>0.05150459776410799</v>
      </c>
      <c r="R177" s="609">
        <f t="shared" si="39"/>
        <v>0.027074775112286627</v>
      </c>
      <c r="S177" s="426">
        <f t="shared" si="40"/>
        <v>0.0625388509337569</v>
      </c>
      <c r="T177" s="426">
        <f t="shared" si="41"/>
        <v>0.14329978798296247</v>
      </c>
      <c r="U177" s="426">
        <f t="shared" si="42"/>
        <v>0</v>
      </c>
      <c r="X177" s="602"/>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c r="DU177" s="10"/>
      <c r="DV177" s="10"/>
    </row>
    <row r="178" spans="3:126" ht="15">
      <c r="C178" s="20">
        <v>2013</v>
      </c>
      <c r="D178" s="423">
        <f t="shared" si="32"/>
        <v>0.5561072713303261</v>
      </c>
      <c r="E178" s="424">
        <f t="shared" si="43"/>
        <v>0.03810456102299529</v>
      </c>
      <c r="F178" s="425">
        <f t="shared" si="33"/>
        <v>0.03566226823290603</v>
      </c>
      <c r="G178" s="426">
        <f t="shared" si="34"/>
        <v>0.08237472953063447</v>
      </c>
      <c r="H178" s="426">
        <f t="shared" si="35"/>
        <v>0.18875116988313811</v>
      </c>
      <c r="I178" s="426">
        <f t="shared" si="36"/>
        <v>0.093</v>
      </c>
      <c r="J178" s="427">
        <f t="shared" si="37"/>
        <v>0.006</v>
      </c>
      <c r="K178" s="351">
        <f t="shared" si="38"/>
        <v>1</v>
      </c>
      <c r="O178" s="20">
        <v>2013</v>
      </c>
      <c r="P178" s="423">
        <f t="shared" si="44"/>
        <v>0.04012672774783252</v>
      </c>
      <c r="Q178" s="608">
        <f t="shared" si="45"/>
        <v>0.06784066619478656</v>
      </c>
      <c r="R178" s="609">
        <f t="shared" si="39"/>
        <v>0.03566226823290603</v>
      </c>
      <c r="S178" s="426">
        <f t="shared" si="40"/>
        <v>0.08237472953063447</v>
      </c>
      <c r="T178" s="426">
        <f t="shared" si="41"/>
        <v>0.18875116988313811</v>
      </c>
      <c r="U178" s="426">
        <f t="shared" si="42"/>
        <v>0</v>
      </c>
      <c r="X178" s="602"/>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c r="DQ178" s="10"/>
      <c r="DR178" s="10"/>
      <c r="DS178" s="10"/>
      <c r="DT178" s="10"/>
      <c r="DU178" s="10"/>
      <c r="DV178" s="10"/>
    </row>
    <row r="179" spans="3:126" ht="15">
      <c r="C179" s="20">
        <v>2014</v>
      </c>
      <c r="D179" s="423">
        <f t="shared" si="32"/>
        <v>0.4938684696226618</v>
      </c>
      <c r="E179" s="424">
        <f t="shared" si="43"/>
        <v>0.045312297498987186</v>
      </c>
      <c r="F179" s="425">
        <f t="shared" si="33"/>
        <v>0.04240802844265633</v>
      </c>
      <c r="G179" s="426">
        <f t="shared" si="34"/>
        <v>0.09795646900742871</v>
      </c>
      <c r="H179" s="426">
        <f t="shared" si="35"/>
        <v>0.224454735428266</v>
      </c>
      <c r="I179" s="426">
        <f t="shared" si="36"/>
        <v>0.08900000000000001</v>
      </c>
      <c r="J179" s="427">
        <f t="shared" si="37"/>
        <v>0.006</v>
      </c>
      <c r="K179" s="351">
        <f t="shared" si="38"/>
        <v>0.999</v>
      </c>
      <c r="O179" s="20">
        <v>2014</v>
      </c>
      <c r="P179" s="423">
        <f t="shared" si="44"/>
        <v>0.10799916139250641</v>
      </c>
      <c r="Q179" s="608">
        <f t="shared" si="45"/>
        <v>0.0806731888944357</v>
      </c>
      <c r="R179" s="609">
        <f t="shared" si="39"/>
        <v>0.04240802844265633</v>
      </c>
      <c r="S179" s="426">
        <f t="shared" si="40"/>
        <v>0.09795646900742871</v>
      </c>
      <c r="T179" s="426">
        <f t="shared" si="41"/>
        <v>0.224454735428266</v>
      </c>
      <c r="U179" s="426">
        <f t="shared" si="42"/>
        <v>0</v>
      </c>
      <c r="X179" s="602"/>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c r="DQ179" s="10"/>
      <c r="DR179" s="10"/>
      <c r="DS179" s="10"/>
      <c r="DT179" s="10"/>
      <c r="DU179" s="10"/>
      <c r="DV179" s="10"/>
    </row>
    <row r="180" spans="3:126" ht="15">
      <c r="C180" s="20">
        <v>2015</v>
      </c>
      <c r="D180" s="423">
        <f t="shared" si="32"/>
        <v>0.5341419237780125</v>
      </c>
      <c r="E180" s="424">
        <f t="shared" si="43"/>
        <v>0.0431829208872528</v>
      </c>
      <c r="F180" s="425">
        <f t="shared" si="33"/>
        <v>0.040415133160363985</v>
      </c>
      <c r="G180" s="426">
        <f t="shared" si="34"/>
        <v>0.0933531664695875</v>
      </c>
      <c r="H180" s="426">
        <f t="shared" si="35"/>
        <v>0.21390685570478338</v>
      </c>
      <c r="I180" s="426">
        <f t="shared" si="36"/>
        <v>0.069</v>
      </c>
      <c r="J180" s="427">
        <f t="shared" si="37"/>
        <v>0.006</v>
      </c>
      <c r="K180" s="351">
        <f t="shared" si="38"/>
        <v>1.0000000000000002</v>
      </c>
      <c r="O180" s="20">
        <v>2015</v>
      </c>
      <c r="P180" s="423">
        <f t="shared" si="44"/>
        <v>0.17779510302261856</v>
      </c>
      <c r="Q180" s="608">
        <f t="shared" si="45"/>
        <v>0.0768820855713327</v>
      </c>
      <c r="R180" s="609">
        <f t="shared" si="39"/>
        <v>0.040415133160363985</v>
      </c>
      <c r="S180" s="426">
        <f t="shared" si="40"/>
        <v>0.0933531664695875</v>
      </c>
      <c r="T180" s="426">
        <f t="shared" si="41"/>
        <v>0.21390685570478338</v>
      </c>
      <c r="U180" s="426">
        <f t="shared" si="42"/>
        <v>0</v>
      </c>
      <c r="X180" s="602"/>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c r="DV180" s="10"/>
    </row>
    <row r="181" spans="3:126" ht="15">
      <c r="C181" s="20">
        <v>2016</v>
      </c>
      <c r="D181" s="423">
        <f t="shared" si="32"/>
        <v>0.5879025759569406</v>
      </c>
      <c r="E181" s="424">
        <f t="shared" si="43"/>
        <v>0.03768524682839481</v>
      </c>
      <c r="F181" s="425">
        <f t="shared" si="33"/>
        <v>0.035269829771991</v>
      </c>
      <c r="G181" s="426">
        <f t="shared" si="34"/>
        <v>0.08146825291887859</v>
      </c>
      <c r="H181" s="426">
        <f t="shared" si="35"/>
        <v>0.18667409452379508</v>
      </c>
      <c r="I181" s="426">
        <f t="shared" si="36"/>
        <v>0.067</v>
      </c>
      <c r="J181" s="427">
        <f t="shared" si="37"/>
        <v>0.004</v>
      </c>
      <c r="K181" s="351">
        <f t="shared" si="38"/>
        <v>1</v>
      </c>
      <c r="N181" s="87"/>
      <c r="O181" s="20">
        <v>2016</v>
      </c>
      <c r="P181" s="423">
        <f t="shared" si="44"/>
        <v>0.24385494261056154</v>
      </c>
      <c r="Q181" s="608">
        <f t="shared" si="45"/>
        <v>0.0670941268424644</v>
      </c>
      <c r="R181" s="609">
        <f t="shared" si="39"/>
        <v>0.035269829771991</v>
      </c>
      <c r="S181" s="426">
        <f t="shared" si="40"/>
        <v>0.08146825291887859</v>
      </c>
      <c r="T181" s="426">
        <f t="shared" si="41"/>
        <v>0.18667409452379508</v>
      </c>
      <c r="U181" s="426">
        <f t="shared" si="42"/>
        <v>0</v>
      </c>
      <c r="X181" s="602"/>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c r="DQ181" s="10"/>
      <c r="DR181" s="10"/>
      <c r="DS181" s="10"/>
      <c r="DT181" s="10"/>
      <c r="DU181" s="10"/>
      <c r="DV181" s="10"/>
    </row>
    <row r="182" spans="3:126" ht="15">
      <c r="C182" s="20">
        <v>2017</v>
      </c>
      <c r="D182" s="423">
        <f t="shared" si="32"/>
        <v>0.6020728491342174</v>
      </c>
      <c r="E182" s="424">
        <f t="shared" si="43"/>
        <v>0.036893058158923686</v>
      </c>
      <c r="F182" s="425">
        <f t="shared" si="33"/>
        <v>0.03452841603927015</v>
      </c>
      <c r="G182" s="426">
        <f t="shared" si="34"/>
        <v>0.0797556934343188</v>
      </c>
      <c r="H182" s="426">
        <f t="shared" si="35"/>
        <v>0.1827499832332699</v>
      </c>
      <c r="I182" s="426">
        <f t="shared" si="36"/>
        <v>0.061</v>
      </c>
      <c r="J182" s="427">
        <f t="shared" si="37"/>
        <v>0.003</v>
      </c>
      <c r="K182" s="351">
        <f t="shared" si="38"/>
        <v>0.9999999999999999</v>
      </c>
      <c r="O182" s="20">
        <v>2017</v>
      </c>
      <c r="P182" s="423">
        <f t="shared" si="44"/>
        <v>0.3633523456173716</v>
      </c>
      <c r="Q182" s="608">
        <f t="shared" si="45"/>
        <v>0.06568372856871313</v>
      </c>
      <c r="R182" s="609">
        <f t="shared" si="39"/>
        <v>0.03452841603927015</v>
      </c>
      <c r="S182" s="426">
        <f t="shared" si="40"/>
        <v>0.0797556934343188</v>
      </c>
      <c r="T182" s="426">
        <f t="shared" si="41"/>
        <v>0.1827499832332699</v>
      </c>
      <c r="U182" s="426">
        <f t="shared" si="42"/>
        <v>0</v>
      </c>
      <c r="X182" s="602"/>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row>
    <row r="183" spans="3:126" ht="15">
      <c r="C183" s="20">
        <v>2018</v>
      </c>
      <c r="D183" s="423">
        <f t="shared" si="32"/>
        <v>0.6020387928173412</v>
      </c>
      <c r="E183" s="424">
        <f t="shared" si="43"/>
        <v>0.037670197268812856</v>
      </c>
      <c r="F183" s="425">
        <f t="shared" si="33"/>
        <v>0.0352557448064071</v>
      </c>
      <c r="G183" s="426">
        <f t="shared" si="34"/>
        <v>0.08143571866663067</v>
      </c>
      <c r="H183" s="426">
        <f t="shared" si="35"/>
        <v>0.18659954644080826</v>
      </c>
      <c r="I183" s="426">
        <f t="shared" si="36"/>
        <v>0.054000000000000006</v>
      </c>
      <c r="J183" s="427">
        <f t="shared" si="37"/>
        <v>0.004</v>
      </c>
      <c r="K183" s="351">
        <f t="shared" si="38"/>
        <v>1.0010000000000001</v>
      </c>
      <c r="O183" s="20">
        <v>2018</v>
      </c>
      <c r="P183" s="423">
        <f t="shared" si="44"/>
        <v>0.3710062331653446</v>
      </c>
      <c r="Q183" s="608">
        <f t="shared" si="45"/>
        <v>0.06706733288078193</v>
      </c>
      <c r="R183" s="609">
        <f t="shared" si="39"/>
        <v>0.0352557448064071</v>
      </c>
      <c r="S183" s="426">
        <f t="shared" si="40"/>
        <v>0.08143571866663067</v>
      </c>
      <c r="T183" s="426">
        <f t="shared" si="41"/>
        <v>0.18659954644080826</v>
      </c>
      <c r="U183" s="426">
        <f t="shared" si="42"/>
        <v>0</v>
      </c>
      <c r="X183" s="602"/>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row>
    <row r="184" spans="3:126" ht="15">
      <c r="C184" s="20">
        <v>2019</v>
      </c>
      <c r="D184" s="423">
        <f t="shared" si="32"/>
        <v>0.6243425914102936</v>
      </c>
      <c r="E184" s="424">
        <f t="shared" si="43"/>
        <v>0.04361789396359042</v>
      </c>
      <c r="F184" s="425">
        <f t="shared" si="33"/>
        <v>0.0460478120458479</v>
      </c>
      <c r="G184" s="426">
        <f t="shared" si="34"/>
        <v>0.10445178333744434</v>
      </c>
      <c r="H184" s="426">
        <f t="shared" si="35"/>
        <v>0.12548353774043325</v>
      </c>
      <c r="I184" s="426">
        <f t="shared" si="36"/>
        <v>0.05105638150239061</v>
      </c>
      <c r="J184" s="427">
        <f t="shared" si="37"/>
        <v>0.004</v>
      </c>
      <c r="K184" s="351">
        <f t="shared" si="38"/>
        <v>0.9990000000000001</v>
      </c>
      <c r="O184" s="20">
        <v>2019</v>
      </c>
      <c r="P184" s="423">
        <f t="shared" si="44"/>
        <v>0.38231169141029364</v>
      </c>
      <c r="Q184" s="608">
        <f t="shared" si="45"/>
        <v>0.055028346333241884</v>
      </c>
      <c r="R184" s="609">
        <f t="shared" si="39"/>
        <v>0.0460478120458479</v>
      </c>
      <c r="S184" s="426">
        <f t="shared" si="40"/>
        <v>0.10445178333744434</v>
      </c>
      <c r="T184" s="426">
        <f t="shared" si="41"/>
        <v>0.12548353774043325</v>
      </c>
      <c r="U184" s="426">
        <f t="shared" si="42"/>
        <v>5.638150239061668E-05</v>
      </c>
      <c r="X184" s="602"/>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c r="DV184" s="10"/>
    </row>
    <row r="185" spans="2:126" ht="15">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c r="DV185" s="10"/>
    </row>
    <row r="186" spans="2:126" ht="15">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row>
    <row r="187" spans="2:126" ht="15">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c r="DV187" s="10"/>
    </row>
    <row r="188" spans="2:126" ht="15">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row>
    <row r="189" spans="2:126" ht="23.25" customHeight="1">
      <c r="B189" s="748" t="s">
        <v>57</v>
      </c>
      <c r="C189" s="748"/>
      <c r="D189" s="748"/>
      <c r="E189" s="748"/>
      <c r="F189" s="748"/>
      <c r="G189" s="748"/>
      <c r="H189" s="748"/>
      <c r="I189" s="748"/>
      <c r="J189" s="748"/>
      <c r="K189" s="748"/>
      <c r="L189" s="748"/>
      <c r="M189" s="748"/>
      <c r="N189" s="748"/>
      <c r="O189" s="748"/>
      <c r="P189" s="748"/>
      <c r="Q189" s="748"/>
      <c r="R189" s="748"/>
      <c r="S189" s="748"/>
      <c r="T189" s="748"/>
      <c r="U189" s="748"/>
      <c r="V189" s="748"/>
      <c r="W189" s="748"/>
      <c r="X189" s="748"/>
      <c r="Y189" s="748"/>
      <c r="Z189" s="748"/>
      <c r="AA189" s="748"/>
      <c r="AB189" s="748"/>
      <c r="AC189" s="748"/>
      <c r="AD189" s="748"/>
      <c r="AE189" s="748"/>
      <c r="AF189" s="748"/>
      <c r="AG189" s="748"/>
      <c r="AH189" s="748"/>
      <c r="AI189" s="748"/>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row>
    <row r="190" spans="2:35" s="10" customFormat="1" ht="15">
      <c r="B190" s="748"/>
      <c r="C190" s="748"/>
      <c r="D190" s="748"/>
      <c r="E190" s="748"/>
      <c r="F190" s="748"/>
      <c r="G190" s="748"/>
      <c r="H190" s="748"/>
      <c r="I190" s="748"/>
      <c r="J190" s="748"/>
      <c r="K190" s="748"/>
      <c r="L190" s="748"/>
      <c r="M190" s="748"/>
      <c r="N190" s="748"/>
      <c r="O190" s="748"/>
      <c r="P190" s="748"/>
      <c r="Q190" s="748"/>
      <c r="R190" s="748"/>
      <c r="S190" s="748"/>
      <c r="T190" s="748"/>
      <c r="U190" s="748"/>
      <c r="V190" s="748"/>
      <c r="W190" s="748"/>
      <c r="X190" s="748"/>
      <c r="Y190" s="748"/>
      <c r="Z190" s="748"/>
      <c r="AA190" s="748"/>
      <c r="AB190" s="748"/>
      <c r="AC190" s="748"/>
      <c r="AD190" s="748"/>
      <c r="AE190" s="748"/>
      <c r="AF190" s="748"/>
      <c r="AG190" s="748"/>
      <c r="AH190" s="748"/>
      <c r="AI190" s="748"/>
    </row>
    <row r="191" spans="2:126" ht="33" customHeight="1">
      <c r="B191" s="10"/>
      <c r="C191" s="752" t="s">
        <v>539</v>
      </c>
      <c r="D191" s="752"/>
      <c r="E191" s="752"/>
      <c r="F191" s="752"/>
      <c r="G191" s="752"/>
      <c r="H191" s="752"/>
      <c r="I191" s="653"/>
      <c r="J191" s="653"/>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c r="DU191" s="10"/>
      <c r="DV191" s="10"/>
    </row>
    <row r="192" spans="2:126" ht="15">
      <c r="B192" s="10"/>
      <c r="C192" s="10"/>
      <c r="D192" s="10"/>
      <c r="E192" s="10"/>
      <c r="F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c r="DU192" s="10"/>
      <c r="DV192" s="10"/>
    </row>
    <row r="193" spans="2:126" ht="15">
      <c r="B193" s="10"/>
      <c r="C193" s="768" t="s">
        <v>528</v>
      </c>
      <c r="D193" s="768"/>
      <c r="E193" s="768"/>
      <c r="F193" s="768"/>
      <c r="G193" s="768"/>
      <c r="H193" s="768"/>
      <c r="I193" s="656"/>
      <c r="J193" s="656"/>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c r="DV193" s="10"/>
    </row>
    <row r="194" spans="2:126" ht="15">
      <c r="B194" s="10"/>
      <c r="C194" s="10"/>
      <c r="D194" s="10"/>
      <c r="E194" s="10"/>
      <c r="F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c r="DV194" s="10"/>
    </row>
    <row r="195" spans="2:126" ht="32.25" customHeight="1">
      <c r="B195" s="10"/>
      <c r="C195" s="788" t="s">
        <v>461</v>
      </c>
      <c r="D195" s="789"/>
      <c r="E195" s="752" t="s">
        <v>540</v>
      </c>
      <c r="F195" s="752"/>
      <c r="G195" s="752"/>
      <c r="H195" s="752"/>
      <c r="I195" s="653"/>
      <c r="J195" s="653"/>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c r="DV195" s="10"/>
    </row>
    <row r="196" spans="2:126" ht="15" customHeight="1">
      <c r="B196" s="10"/>
      <c r="C196" s="769" t="s">
        <v>444</v>
      </c>
      <c r="D196" s="770"/>
      <c r="E196" s="790" t="s">
        <v>74</v>
      </c>
      <c r="F196" s="790"/>
      <c r="G196" s="790"/>
      <c r="H196" s="790"/>
      <c r="I196" s="657"/>
      <c r="J196" s="657"/>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c r="DV196" s="10"/>
    </row>
    <row r="197" spans="2:126" ht="15" customHeight="1">
      <c r="B197" s="10"/>
      <c r="C197" s="769" t="s">
        <v>445</v>
      </c>
      <c r="D197" s="770"/>
      <c r="E197" s="790" t="s">
        <v>448</v>
      </c>
      <c r="F197" s="790"/>
      <c r="G197" s="790"/>
      <c r="H197" s="790"/>
      <c r="I197" s="657"/>
      <c r="J197" s="657"/>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c r="DU197" s="10"/>
      <c r="DV197" s="10"/>
    </row>
    <row r="198" spans="2:126" ht="15" customHeight="1">
      <c r="B198" s="10"/>
      <c r="C198" s="769" t="s">
        <v>436</v>
      </c>
      <c r="D198" s="770"/>
      <c r="E198" s="790" t="s">
        <v>463</v>
      </c>
      <c r="F198" s="790"/>
      <c r="G198" s="790"/>
      <c r="H198" s="790"/>
      <c r="I198" s="657"/>
      <c r="J198" s="657"/>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c r="DV198" s="10"/>
    </row>
    <row r="199" spans="2:126" ht="15" customHeight="1">
      <c r="B199" s="10"/>
      <c r="C199" s="769" t="s">
        <v>441</v>
      </c>
      <c r="D199" s="770"/>
      <c r="E199" s="771" t="s">
        <v>54</v>
      </c>
      <c r="F199" s="771"/>
      <c r="G199" s="771"/>
      <c r="H199" s="771"/>
      <c r="I199" s="658"/>
      <c r="J199" s="658"/>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c r="DQ199" s="10"/>
      <c r="DR199" s="10"/>
      <c r="DS199" s="10"/>
      <c r="DT199" s="10"/>
      <c r="DU199" s="10"/>
      <c r="DV199" s="10"/>
    </row>
    <row r="200" spans="2:126" ht="15" customHeight="1">
      <c r="B200" s="10"/>
      <c r="C200" s="769" t="s">
        <v>437</v>
      </c>
      <c r="D200" s="770"/>
      <c r="E200" s="771" t="s">
        <v>54</v>
      </c>
      <c r="F200" s="771"/>
      <c r="G200" s="771"/>
      <c r="H200" s="771"/>
      <c r="I200" s="658"/>
      <c r="J200" s="658"/>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c r="DQ200" s="10"/>
      <c r="DR200" s="10"/>
      <c r="DS200" s="10"/>
      <c r="DT200" s="10"/>
      <c r="DU200" s="10"/>
      <c r="DV200" s="10"/>
    </row>
    <row r="201" spans="2:126" ht="15" customHeight="1">
      <c r="B201" s="10"/>
      <c r="C201" s="769" t="s">
        <v>442</v>
      </c>
      <c r="D201" s="770"/>
      <c r="E201" s="771" t="s">
        <v>448</v>
      </c>
      <c r="F201" s="771"/>
      <c r="G201" s="771"/>
      <c r="H201" s="771"/>
      <c r="I201" s="658"/>
      <c r="J201" s="658"/>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c r="DV201" s="10"/>
    </row>
    <row r="202" spans="2:126" ht="15" customHeight="1">
      <c r="B202" s="10"/>
      <c r="C202" s="769" t="s">
        <v>439</v>
      </c>
      <c r="D202" s="770"/>
      <c r="E202" s="771" t="s">
        <v>448</v>
      </c>
      <c r="F202" s="771"/>
      <c r="G202" s="771"/>
      <c r="H202" s="771"/>
      <c r="I202" s="658"/>
      <c r="J202" s="658"/>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0"/>
      <c r="DV202" s="10"/>
    </row>
    <row r="203" spans="2:126" ht="15" customHeight="1">
      <c r="B203" s="10"/>
      <c r="G203" s="60"/>
      <c r="T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c r="DQ203" s="10"/>
      <c r="DR203" s="10"/>
      <c r="DS203" s="10"/>
      <c r="DT203" s="10"/>
      <c r="DU203" s="10"/>
      <c r="DV203" s="10"/>
    </row>
    <row r="204" spans="2:126" ht="15" customHeight="1">
      <c r="B204" s="10"/>
      <c r="G204" s="60"/>
      <c r="T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c r="DQ204" s="10"/>
      <c r="DR204" s="10"/>
      <c r="DS204" s="10"/>
      <c r="DT204" s="10"/>
      <c r="DU204" s="10"/>
      <c r="DV204" s="10"/>
    </row>
    <row r="205" spans="2:126" ht="15" customHeight="1">
      <c r="B205" s="10"/>
      <c r="C205" s="753" t="s">
        <v>529</v>
      </c>
      <c r="D205" s="753"/>
      <c r="E205" s="753"/>
      <c r="F205" s="753"/>
      <c r="G205" s="753"/>
      <c r="H205" s="753"/>
      <c r="I205" s="753"/>
      <c r="J205" s="753"/>
      <c r="K205" s="753"/>
      <c r="L205" s="753"/>
      <c r="M205" s="753"/>
      <c r="T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c r="DO205" s="10"/>
      <c r="DP205" s="10"/>
      <c r="DQ205" s="10"/>
      <c r="DR205" s="10"/>
      <c r="DS205" s="10"/>
      <c r="DT205" s="10"/>
      <c r="DU205" s="10"/>
      <c r="DV205" s="10"/>
    </row>
    <row r="206" spans="2:126" ht="15" customHeight="1" thickBot="1">
      <c r="B206" s="10"/>
      <c r="G206" s="60"/>
      <c r="T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c r="DQ206" s="10"/>
      <c r="DR206" s="10"/>
      <c r="DS206" s="10"/>
      <c r="DT206" s="10"/>
      <c r="DU206" s="10"/>
      <c r="DV206" s="10"/>
    </row>
    <row r="207" spans="2:126" ht="15" customHeight="1" thickBot="1">
      <c r="B207" s="10"/>
      <c r="D207" s="781" t="s">
        <v>500</v>
      </c>
      <c r="E207" s="782"/>
      <c r="F207" s="782"/>
      <c r="G207" s="782"/>
      <c r="H207" s="782"/>
      <c r="I207" s="782"/>
      <c r="J207" s="782"/>
      <c r="K207" s="783"/>
      <c r="T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c r="DV207" s="10"/>
    </row>
    <row r="208" spans="2:126" ht="45.75" customHeight="1" thickBot="1">
      <c r="B208" s="10"/>
      <c r="C208" s="10"/>
      <c r="D208" s="429" t="s">
        <v>475</v>
      </c>
      <c r="E208" s="635" t="s">
        <v>478</v>
      </c>
      <c r="F208" s="635" t="s">
        <v>479</v>
      </c>
      <c r="G208" s="430" t="s">
        <v>436</v>
      </c>
      <c r="H208" s="430" t="s">
        <v>435</v>
      </c>
      <c r="I208" s="430" t="s">
        <v>437</v>
      </c>
      <c r="J208" s="430" t="s">
        <v>438</v>
      </c>
      <c r="K208" s="431" t="s">
        <v>439</v>
      </c>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0"/>
      <c r="DH208" s="10"/>
      <c r="DI208" s="10"/>
      <c r="DJ208" s="10"/>
      <c r="DK208" s="10"/>
      <c r="DL208" s="10"/>
      <c r="DM208" s="10"/>
      <c r="DN208" s="10"/>
      <c r="DO208" s="10"/>
      <c r="DP208" s="10"/>
      <c r="DQ208" s="10"/>
      <c r="DR208" s="10"/>
      <c r="DS208" s="10"/>
      <c r="DT208" s="10"/>
      <c r="DU208" s="10"/>
      <c r="DV208" s="10"/>
    </row>
    <row r="209" spans="2:126" ht="15.75" thickBot="1">
      <c r="B209" s="10"/>
      <c r="C209" s="10"/>
      <c r="D209" s="778" t="s">
        <v>499</v>
      </c>
      <c r="E209" s="779"/>
      <c r="F209" s="779"/>
      <c r="G209" s="779"/>
      <c r="H209" s="779"/>
      <c r="I209" s="779"/>
      <c r="J209" s="779"/>
      <c r="K209" s="78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c r="DO209" s="10"/>
      <c r="DP209" s="10"/>
      <c r="DQ209" s="10"/>
      <c r="DR209" s="10"/>
      <c r="DS209" s="10"/>
      <c r="DT209" s="10"/>
      <c r="DU209" s="10"/>
      <c r="DV209" s="10"/>
    </row>
    <row r="210" spans="2:126" ht="33.75" customHeight="1" thickBot="1">
      <c r="B210" s="10"/>
      <c r="C210" s="371" t="s">
        <v>38</v>
      </c>
      <c r="D210" s="649" t="s">
        <v>525</v>
      </c>
      <c r="E210" s="432" t="str">
        <f>E196</f>
        <v>Laguna anaeróbica poco profunda</v>
      </c>
      <c r="F210" s="433" t="str">
        <f>E197</f>
        <v>Eliminación en río, lago y mar</v>
      </c>
      <c r="G210" s="432" t="str">
        <f>E198</f>
        <v>Letrina, Clima seco, capa freática más baja que la letrina, familia reducida (3-5 personas)</v>
      </c>
      <c r="H210" s="433" t="str">
        <f>E199</f>
        <v>Sistema séptico</v>
      </c>
      <c r="I210" s="433" t="str">
        <f>E200</f>
        <v>Sistema séptico</v>
      </c>
      <c r="J210" s="433" t="str">
        <f>E201</f>
        <v>Eliminación en río, lago y mar</v>
      </c>
      <c r="K210" s="434" t="str">
        <f>E202</f>
        <v>Eliminación en río, lago y mar</v>
      </c>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c r="DQ210" s="10"/>
      <c r="DR210" s="10"/>
      <c r="DS210" s="10"/>
      <c r="DT210" s="10"/>
      <c r="DU210" s="10"/>
      <c r="DV210" s="10"/>
    </row>
    <row r="211" spans="2:126" ht="15">
      <c r="B211" s="10"/>
      <c r="C211" s="435">
        <v>1994</v>
      </c>
      <c r="D211" s="436">
        <f>'IB 4D1a - Población y cobertura'!E92</f>
        <v>0.0018333333333333335</v>
      </c>
      <c r="E211" s="437">
        <f aca="true" t="shared" si="46" ref="E211:E235">D211*$H$246</f>
        <v>0.0011792851302094161</v>
      </c>
      <c r="F211" s="490">
        <f aca="true" t="shared" si="47" ref="F211:F235">D211*$I$246</f>
        <v>0.0006540482031239173</v>
      </c>
      <c r="G211" s="436">
        <f>+'IB 4D1a - Población y cobertura'!G92</f>
        <v>0</v>
      </c>
      <c r="H211" s="436">
        <f>+'IB 4D1a - Población y cobertura'!I92</f>
        <v>0.0028333333333333335</v>
      </c>
      <c r="I211" s="438">
        <f>+'IB 4D1a - Población y cobertura'!K92</f>
        <v>0.25025000000000003</v>
      </c>
      <c r="J211" s="438">
        <f>+'IB 4D1a - Población y cobertura'!M92</f>
        <v>0.023333333333333334</v>
      </c>
      <c r="K211" s="436">
        <f>+'IB 4D1a - Población y cobertura'!O92</f>
        <v>0.7218333333333333</v>
      </c>
      <c r="L211" s="387">
        <f aca="true" t="shared" si="48" ref="L211:L236">SUM(E211:K211)</f>
        <v>1.0000833333333334</v>
      </c>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c r="DO211" s="10"/>
      <c r="DP211" s="10"/>
      <c r="DQ211" s="10"/>
      <c r="DR211" s="10"/>
      <c r="DS211" s="10"/>
      <c r="DT211" s="10"/>
      <c r="DU211" s="10"/>
      <c r="DV211" s="10"/>
    </row>
    <row r="212" spans="2:126" ht="15">
      <c r="B212" s="10"/>
      <c r="C212" s="435">
        <v>1995</v>
      </c>
      <c r="D212" s="439">
        <f>'IB 4D1a - Población y cobertura'!E93</f>
        <v>0.003666666666666667</v>
      </c>
      <c r="E212" s="440">
        <f t="shared" si="46"/>
        <v>0.0023585702604188323</v>
      </c>
      <c r="F212" s="490">
        <f t="shared" si="47"/>
        <v>0.0013080964062478345</v>
      </c>
      <c r="G212" s="439">
        <f>+'IB 4D1a - Población y cobertura'!G93</f>
        <v>0</v>
      </c>
      <c r="H212" s="439">
        <f>+'IB 4D1a - Población y cobertura'!I93</f>
        <v>0.005666666666666667</v>
      </c>
      <c r="I212" s="441">
        <f>+'IB 4D1a - Población y cobertura'!K93</f>
        <v>0.2675</v>
      </c>
      <c r="J212" s="441">
        <f>+'IB 4D1a - Población y cobertura'!M93</f>
        <v>0.023666666666666666</v>
      </c>
      <c r="K212" s="439">
        <f>+'IB 4D1a - Población y cobertura'!O93</f>
        <v>0.6996666666666667</v>
      </c>
      <c r="L212" s="387">
        <f t="shared" si="48"/>
        <v>1.0001666666666666</v>
      </c>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c r="DQ212" s="10"/>
      <c r="DR212" s="10"/>
      <c r="DS212" s="10"/>
      <c r="DT212" s="10"/>
      <c r="DU212" s="10"/>
      <c r="DV212" s="10"/>
    </row>
    <row r="213" spans="2:126" ht="15">
      <c r="B213" s="10"/>
      <c r="C213" s="435">
        <v>1996</v>
      </c>
      <c r="D213" s="439">
        <f>'IB 4D1a - Población y cobertura'!E94</f>
        <v>0.0055000000000000005</v>
      </c>
      <c r="E213" s="440">
        <f t="shared" si="46"/>
        <v>0.0035378553906282484</v>
      </c>
      <c r="F213" s="490">
        <f t="shared" si="47"/>
        <v>0.0019621446093717517</v>
      </c>
      <c r="G213" s="439">
        <f>+'IB 4D1a - Población y cobertura'!G94</f>
        <v>0</v>
      </c>
      <c r="H213" s="439">
        <f>+'IB 4D1a - Población y cobertura'!I94</f>
        <v>0.0085</v>
      </c>
      <c r="I213" s="441">
        <f>+'IB 4D1a - Población y cobertura'!K94</f>
        <v>0.28475</v>
      </c>
      <c r="J213" s="441">
        <f>+'IB 4D1a - Población y cobertura'!M94</f>
        <v>0.024</v>
      </c>
      <c r="K213" s="439">
        <f>+'IB 4D1a - Población y cobertura'!O94</f>
        <v>0.6775</v>
      </c>
      <c r="L213" s="387">
        <f t="shared" si="48"/>
        <v>1.00025</v>
      </c>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c r="CY213" s="10"/>
      <c r="CZ213" s="10"/>
      <c r="DA213" s="10"/>
      <c r="DB213" s="10"/>
      <c r="DC213" s="10"/>
      <c r="DD213" s="10"/>
      <c r="DE213" s="10"/>
      <c r="DF213" s="10"/>
      <c r="DG213" s="10"/>
      <c r="DH213" s="10"/>
      <c r="DI213" s="10"/>
      <c r="DJ213" s="10"/>
      <c r="DK213" s="10"/>
      <c r="DL213" s="10"/>
      <c r="DM213" s="10"/>
      <c r="DN213" s="10"/>
      <c r="DO213" s="10"/>
      <c r="DP213" s="10"/>
      <c r="DQ213" s="10"/>
      <c r="DR213" s="10"/>
      <c r="DS213" s="10"/>
      <c r="DT213" s="10"/>
      <c r="DU213" s="10"/>
      <c r="DV213" s="10"/>
    </row>
    <row r="214" spans="2:126" ht="15">
      <c r="B214" s="10"/>
      <c r="C214" s="435">
        <v>1997</v>
      </c>
      <c r="D214" s="439">
        <f>'IB 4D1a - Población y cobertura'!E95</f>
        <v>0.007333333333333334</v>
      </c>
      <c r="E214" s="440">
        <f t="shared" si="46"/>
        <v>0.0047171405208376645</v>
      </c>
      <c r="F214" s="490">
        <f t="shared" si="47"/>
        <v>0.002616192812495669</v>
      </c>
      <c r="G214" s="439">
        <f>+'IB 4D1a - Población y cobertura'!G95</f>
        <v>0</v>
      </c>
      <c r="H214" s="439">
        <f>+'IB 4D1a - Población y cobertura'!I95</f>
        <v>0.011333333333333334</v>
      </c>
      <c r="I214" s="441">
        <f>+'IB 4D1a - Población y cobertura'!K95</f>
        <v>0.302</v>
      </c>
      <c r="J214" s="441">
        <f>+'IB 4D1a - Población y cobertura'!M95</f>
        <v>0.024333333333333332</v>
      </c>
      <c r="K214" s="439">
        <f>+'IB 4D1a - Población y cobertura'!O95</f>
        <v>0.6553333333333333</v>
      </c>
      <c r="L214" s="387">
        <f t="shared" si="48"/>
        <v>1.0003333333333333</v>
      </c>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c r="DQ214" s="10"/>
      <c r="DR214" s="10"/>
      <c r="DS214" s="10"/>
      <c r="DT214" s="10"/>
      <c r="DU214" s="10"/>
      <c r="DV214" s="10"/>
    </row>
    <row r="215" spans="2:126" ht="15">
      <c r="B215" s="10"/>
      <c r="C215" s="435">
        <v>1998</v>
      </c>
      <c r="D215" s="439">
        <f>'IB 4D1a - Población y cobertura'!E96</f>
        <v>0.009166666666666668</v>
      </c>
      <c r="E215" s="440">
        <f t="shared" si="46"/>
        <v>0.005896425651047081</v>
      </c>
      <c r="F215" s="490">
        <f t="shared" si="47"/>
        <v>0.003270241015619587</v>
      </c>
      <c r="G215" s="439">
        <f>+'IB 4D1a - Población y cobertura'!G96</f>
        <v>0</v>
      </c>
      <c r="H215" s="439">
        <f>+'IB 4D1a - Población y cobertura'!I96</f>
        <v>0.014166666666666668</v>
      </c>
      <c r="I215" s="441">
        <f>+'IB 4D1a - Población y cobertura'!K96</f>
        <v>0.31925000000000003</v>
      </c>
      <c r="J215" s="441">
        <f>+'IB 4D1a - Población y cobertura'!M96</f>
        <v>0.024666666666666667</v>
      </c>
      <c r="K215" s="439">
        <f>+'IB 4D1a - Población y cobertura'!O96</f>
        <v>0.6331666666666667</v>
      </c>
      <c r="L215" s="387">
        <f t="shared" si="48"/>
        <v>1.0004166666666667</v>
      </c>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c r="DO215" s="10"/>
      <c r="DP215" s="10"/>
      <c r="DQ215" s="10"/>
      <c r="DR215" s="10"/>
      <c r="DS215" s="10"/>
      <c r="DT215" s="10"/>
      <c r="DU215" s="10"/>
      <c r="DV215" s="10"/>
    </row>
    <row r="216" spans="2:126" ht="15">
      <c r="B216" s="10"/>
      <c r="C216" s="435">
        <v>1999</v>
      </c>
      <c r="D216" s="439">
        <f>'IB 4D1a - Población y cobertura'!E97</f>
        <v>0.011000000000000001</v>
      </c>
      <c r="E216" s="440">
        <f t="shared" si="46"/>
        <v>0.007075710781256497</v>
      </c>
      <c r="F216" s="490">
        <f t="shared" si="47"/>
        <v>0.003924289218743503</v>
      </c>
      <c r="G216" s="439">
        <f>+'IB 4D1a - Población y cobertura'!G97</f>
        <v>0</v>
      </c>
      <c r="H216" s="439">
        <f>+'IB 4D1a - Población y cobertura'!I97</f>
        <v>0.017</v>
      </c>
      <c r="I216" s="441">
        <f>+'IB 4D1a - Población y cobertura'!K97</f>
        <v>0.3365</v>
      </c>
      <c r="J216" s="441">
        <f>+'IB 4D1a - Población y cobertura'!M97</f>
        <v>0.025</v>
      </c>
      <c r="K216" s="439">
        <f>+'IB 4D1a - Población y cobertura'!O97</f>
        <v>0.611</v>
      </c>
      <c r="L216" s="387">
        <f t="shared" si="48"/>
        <v>1.0005000000000002</v>
      </c>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c r="DO216" s="10"/>
      <c r="DP216" s="10"/>
      <c r="DQ216" s="10"/>
      <c r="DR216" s="10"/>
      <c r="DS216" s="10"/>
      <c r="DT216" s="10"/>
      <c r="DU216" s="10"/>
      <c r="DV216" s="10"/>
    </row>
    <row r="217" spans="2:126" ht="15">
      <c r="B217" s="10"/>
      <c r="C217" s="435">
        <v>2000</v>
      </c>
      <c r="D217" s="439">
        <f>'IB 4D1a - Población y cobertura'!E98</f>
        <v>0.012833333333333335</v>
      </c>
      <c r="E217" s="440">
        <f t="shared" si="46"/>
        <v>0.008254995911465914</v>
      </c>
      <c r="F217" s="490">
        <f t="shared" si="47"/>
        <v>0.004578337421867421</v>
      </c>
      <c r="G217" s="439">
        <f>+'IB 4D1a - Población y cobertura'!G98</f>
        <v>0</v>
      </c>
      <c r="H217" s="439">
        <f>+'IB 4D1a - Población y cobertura'!I98</f>
        <v>0.019833333333333335</v>
      </c>
      <c r="I217" s="441">
        <f>+'IB 4D1a - Población y cobertura'!K98</f>
        <v>0.35375</v>
      </c>
      <c r="J217" s="441">
        <f>+'IB 4D1a - Población y cobertura'!M98</f>
        <v>0.025333333333333333</v>
      </c>
      <c r="K217" s="439">
        <f>+'IB 4D1a - Población y cobertura'!O98</f>
        <v>0.5888333333333333</v>
      </c>
      <c r="L217" s="387">
        <f t="shared" si="48"/>
        <v>1.0005833333333334</v>
      </c>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c r="DV217" s="10"/>
    </row>
    <row r="218" spans="2:126" ht="15">
      <c r="B218" s="10"/>
      <c r="C218" s="435">
        <v>2001</v>
      </c>
      <c r="D218" s="439">
        <f>'IB 4D1a - Población y cobertura'!E99</f>
        <v>0.014666666666666668</v>
      </c>
      <c r="E218" s="440">
        <f t="shared" si="46"/>
        <v>0.009434281041675329</v>
      </c>
      <c r="F218" s="490">
        <f t="shared" si="47"/>
        <v>0.005232385624991338</v>
      </c>
      <c r="G218" s="439">
        <f>+'IB 4D1a - Población y cobertura'!G99</f>
        <v>0</v>
      </c>
      <c r="H218" s="439">
        <f>+'IB 4D1a - Población y cobertura'!I99</f>
        <v>0.02266666666666667</v>
      </c>
      <c r="I218" s="441">
        <f>+'IB 4D1a - Población y cobertura'!K99</f>
        <v>0.371</v>
      </c>
      <c r="J218" s="441">
        <f>+'IB 4D1a - Población y cobertura'!M99</f>
        <v>0.025666666666666667</v>
      </c>
      <c r="K218" s="439">
        <f>+'IB 4D1a - Población y cobertura'!O99</f>
        <v>0.5666666666666667</v>
      </c>
      <c r="L218" s="387">
        <f t="shared" si="48"/>
        <v>1.0006666666666666</v>
      </c>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c r="DQ218" s="10"/>
      <c r="DR218" s="10"/>
      <c r="DS218" s="10"/>
      <c r="DT218" s="10"/>
      <c r="DU218" s="10"/>
      <c r="DV218" s="10"/>
    </row>
    <row r="219" spans="2:126" ht="15">
      <c r="B219" s="10"/>
      <c r="C219" s="435">
        <v>2002</v>
      </c>
      <c r="D219" s="439">
        <f>'IB 4D1a - Población y cobertura'!E100</f>
        <v>0.0165</v>
      </c>
      <c r="E219" s="440">
        <f t="shared" si="46"/>
        <v>0.010613566171884744</v>
      </c>
      <c r="F219" s="490">
        <f t="shared" si="47"/>
        <v>0.005886433828115255</v>
      </c>
      <c r="G219" s="439">
        <f>+'IB 4D1a - Población y cobertura'!G100</f>
        <v>0</v>
      </c>
      <c r="H219" s="439">
        <f>+'IB 4D1a - Población y cobertura'!I100</f>
        <v>0.025500000000000002</v>
      </c>
      <c r="I219" s="441">
        <f>+'IB 4D1a - Población y cobertura'!K100</f>
        <v>0.38825</v>
      </c>
      <c r="J219" s="441">
        <f>+'IB 4D1a - Población y cobertura'!M100</f>
        <v>0.026</v>
      </c>
      <c r="K219" s="439">
        <f>+'IB 4D1a - Población y cobertura'!O100</f>
        <v>0.5445</v>
      </c>
      <c r="L219" s="387">
        <f t="shared" si="48"/>
        <v>1.00075</v>
      </c>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c r="CY219" s="10"/>
      <c r="CZ219" s="10"/>
      <c r="DA219" s="10"/>
      <c r="DB219" s="10"/>
      <c r="DC219" s="10"/>
      <c r="DD219" s="10"/>
      <c r="DE219" s="10"/>
      <c r="DF219" s="10"/>
      <c r="DG219" s="10"/>
      <c r="DH219" s="10"/>
      <c r="DI219" s="10"/>
      <c r="DJ219" s="10"/>
      <c r="DK219" s="10"/>
      <c r="DL219" s="10"/>
      <c r="DM219" s="10"/>
      <c r="DN219" s="10"/>
      <c r="DO219" s="10"/>
      <c r="DP219" s="10"/>
      <c r="DQ219" s="10"/>
      <c r="DR219" s="10"/>
      <c r="DS219" s="10"/>
      <c r="DT219" s="10"/>
      <c r="DU219" s="10"/>
      <c r="DV219" s="10"/>
    </row>
    <row r="220" spans="2:126" ht="15">
      <c r="B220" s="10"/>
      <c r="C220" s="435">
        <v>2003</v>
      </c>
      <c r="D220" s="439">
        <f>'IB 4D1a - Población y cobertura'!E101</f>
        <v>0.018333333333333337</v>
      </c>
      <c r="E220" s="440">
        <f t="shared" si="46"/>
        <v>0.011792851302094162</v>
      </c>
      <c r="F220" s="490">
        <f t="shared" si="47"/>
        <v>0.006540482031239174</v>
      </c>
      <c r="G220" s="439">
        <f>+'IB 4D1a - Población y cobertura'!G101</f>
        <v>0</v>
      </c>
      <c r="H220" s="439">
        <f>+'IB 4D1a - Población y cobertura'!I101</f>
        <v>0.028333333333333335</v>
      </c>
      <c r="I220" s="441">
        <f>+'IB 4D1a - Población y cobertura'!K101</f>
        <v>0.40549999999999997</v>
      </c>
      <c r="J220" s="441">
        <f>+'IB 4D1a - Población y cobertura'!M101</f>
        <v>0.026333333333333334</v>
      </c>
      <c r="K220" s="439">
        <f>+'IB 4D1a - Población y cobertura'!O101</f>
        <v>0.5223333333333333</v>
      </c>
      <c r="L220" s="387">
        <f t="shared" si="48"/>
        <v>1.0008333333333332</v>
      </c>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c r="CY220" s="10"/>
      <c r="CZ220" s="10"/>
      <c r="DA220" s="10"/>
      <c r="DB220" s="10"/>
      <c r="DC220" s="10"/>
      <c r="DD220" s="10"/>
      <c r="DE220" s="10"/>
      <c r="DF220" s="10"/>
      <c r="DG220" s="10"/>
      <c r="DH220" s="10"/>
      <c r="DI220" s="10"/>
      <c r="DJ220" s="10"/>
      <c r="DK220" s="10"/>
      <c r="DL220" s="10"/>
      <c r="DM220" s="10"/>
      <c r="DN220" s="10"/>
      <c r="DO220" s="10"/>
      <c r="DP220" s="10"/>
      <c r="DQ220" s="10"/>
      <c r="DR220" s="10"/>
      <c r="DS220" s="10"/>
      <c r="DT220" s="10"/>
      <c r="DU220" s="10"/>
      <c r="DV220" s="10"/>
    </row>
    <row r="221" spans="2:126" ht="15">
      <c r="B221" s="10"/>
      <c r="C221" s="435">
        <v>2004</v>
      </c>
      <c r="D221" s="439">
        <f>'IB 4D1a - Población y cobertura'!E102</f>
        <v>0.02016666666666667</v>
      </c>
      <c r="E221" s="440">
        <f t="shared" si="46"/>
        <v>0.012972136432303577</v>
      </c>
      <c r="F221" s="490">
        <f t="shared" si="47"/>
        <v>0.007194530234363091</v>
      </c>
      <c r="G221" s="439">
        <f>+'IB 4D1a - Población y cobertura'!G102</f>
        <v>0</v>
      </c>
      <c r="H221" s="439">
        <f>+'IB 4D1a - Población y cobertura'!I102</f>
        <v>0.03116666666666667</v>
      </c>
      <c r="I221" s="441">
        <f>+'IB 4D1a - Población y cobertura'!K102</f>
        <v>0.42274999999999996</v>
      </c>
      <c r="J221" s="441">
        <f>+'IB 4D1a - Población y cobertura'!M102</f>
        <v>0.026666666666666665</v>
      </c>
      <c r="K221" s="439">
        <f>+'IB 4D1a - Población y cobertura'!O102</f>
        <v>0.5001666666666666</v>
      </c>
      <c r="L221" s="387">
        <f t="shared" si="48"/>
        <v>1.0009166666666665</v>
      </c>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c r="CY221" s="10"/>
      <c r="CZ221" s="10"/>
      <c r="DA221" s="10"/>
      <c r="DB221" s="10"/>
      <c r="DC221" s="10"/>
      <c r="DD221" s="10"/>
      <c r="DE221" s="10"/>
      <c r="DF221" s="10"/>
      <c r="DG221" s="10"/>
      <c r="DH221" s="10"/>
      <c r="DI221" s="10"/>
      <c r="DJ221" s="10"/>
      <c r="DK221" s="10"/>
      <c r="DL221" s="10"/>
      <c r="DM221" s="10"/>
      <c r="DN221" s="10"/>
      <c r="DO221" s="10"/>
      <c r="DP221" s="10"/>
      <c r="DQ221" s="10"/>
      <c r="DR221" s="10"/>
      <c r="DS221" s="10"/>
      <c r="DT221" s="10"/>
      <c r="DU221" s="10"/>
      <c r="DV221" s="10"/>
    </row>
    <row r="222" spans="2:126" ht="15">
      <c r="B222" s="10"/>
      <c r="C222" s="435">
        <v>2005</v>
      </c>
      <c r="D222" s="439">
        <f>'IB 4D1a - Población y cobertura'!E103</f>
        <v>0.022000000000000002</v>
      </c>
      <c r="E222" s="440">
        <f t="shared" si="46"/>
        <v>0.014151421562512994</v>
      </c>
      <c r="F222" s="490">
        <f t="shared" si="47"/>
        <v>0.007848578437487007</v>
      </c>
      <c r="G222" s="439">
        <f>+'IB 4D1a - Población y cobertura'!G103</f>
        <v>0</v>
      </c>
      <c r="H222" s="439">
        <f>+'IB 4D1a - Población y cobertura'!I103</f>
        <v>0.034</v>
      </c>
      <c r="I222" s="441">
        <f>+'IB 4D1a - Población y cobertura'!K103</f>
        <v>0.44</v>
      </c>
      <c r="J222" s="441">
        <f>+'IB 4D1a - Población y cobertura'!M103</f>
        <v>0.027</v>
      </c>
      <c r="K222" s="439">
        <f>+'IB 4D1a - Población y cobertura'!O103</f>
        <v>0.478</v>
      </c>
      <c r="L222" s="387">
        <f t="shared" si="48"/>
        <v>1.001</v>
      </c>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c r="CY222" s="10"/>
      <c r="CZ222" s="10"/>
      <c r="DA222" s="10"/>
      <c r="DB222" s="10"/>
      <c r="DC222" s="10"/>
      <c r="DD222" s="10"/>
      <c r="DE222" s="10"/>
      <c r="DF222" s="10"/>
      <c r="DG222" s="10"/>
      <c r="DH222" s="10"/>
      <c r="DI222" s="10"/>
      <c r="DJ222" s="10"/>
      <c r="DK222" s="10"/>
      <c r="DL222" s="10"/>
      <c r="DM222" s="10"/>
      <c r="DN222" s="10"/>
      <c r="DO222" s="10"/>
      <c r="DP222" s="10"/>
      <c r="DQ222" s="10"/>
      <c r="DR222" s="10"/>
      <c r="DS222" s="10"/>
      <c r="DT222" s="10"/>
      <c r="DU222" s="10"/>
      <c r="DV222" s="10"/>
    </row>
    <row r="223" spans="2:126" ht="15">
      <c r="B223" s="10"/>
      <c r="C223" s="435">
        <v>2006</v>
      </c>
      <c r="D223" s="439">
        <f>'IB 4D1a - Población y cobertura'!E104</f>
        <v>0.0235</v>
      </c>
      <c r="E223" s="440">
        <f t="shared" si="46"/>
        <v>0.015116291214502513</v>
      </c>
      <c r="F223" s="490">
        <f t="shared" si="47"/>
        <v>0.008383708785497485</v>
      </c>
      <c r="G223" s="439">
        <f>+'IB 4D1a - Población y cobertura'!G104</f>
        <v>0</v>
      </c>
      <c r="H223" s="439">
        <f>+'IB 4D1a - Población y cobertura'!I104</f>
        <v>0.043</v>
      </c>
      <c r="I223" s="441">
        <f>+'IB 4D1a - Población y cobertura'!K104</f>
        <v>0.4565</v>
      </c>
      <c r="J223" s="441">
        <f>+'IB 4D1a - Población y cobertura'!M104</f>
        <v>0.028999999999999998</v>
      </c>
      <c r="K223" s="439">
        <f>+'IB 4D1a - Población y cobertura'!O104</f>
        <v>0.44899999999999995</v>
      </c>
      <c r="L223" s="387">
        <f t="shared" si="48"/>
        <v>1.001</v>
      </c>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c r="CW223" s="10"/>
      <c r="CX223" s="10"/>
      <c r="CY223" s="10"/>
      <c r="CZ223" s="10"/>
      <c r="DA223" s="10"/>
      <c r="DB223" s="10"/>
      <c r="DC223" s="10"/>
      <c r="DD223" s="10"/>
      <c r="DE223" s="10"/>
      <c r="DF223" s="10"/>
      <c r="DG223" s="10"/>
      <c r="DH223" s="10"/>
      <c r="DI223" s="10"/>
      <c r="DJ223" s="10"/>
      <c r="DK223" s="10"/>
      <c r="DL223" s="10"/>
      <c r="DM223" s="10"/>
      <c r="DN223" s="10"/>
      <c r="DO223" s="10"/>
      <c r="DP223" s="10"/>
      <c r="DQ223" s="10"/>
      <c r="DR223" s="10"/>
      <c r="DS223" s="10"/>
      <c r="DT223" s="10"/>
      <c r="DU223" s="10"/>
      <c r="DV223" s="10"/>
    </row>
    <row r="224" spans="2:126" ht="15">
      <c r="B224" s="10"/>
      <c r="C224" s="435">
        <v>2007</v>
      </c>
      <c r="D224" s="439">
        <f>'IB 4D1a - Población y cobertura'!E105</f>
        <v>0.025</v>
      </c>
      <c r="E224" s="440">
        <f t="shared" si="46"/>
        <v>0.01608116086649204</v>
      </c>
      <c r="F224" s="490">
        <f t="shared" si="47"/>
        <v>0.008918839133507963</v>
      </c>
      <c r="G224" s="439">
        <f>+'IB 4D1a - Población y cobertura'!G105</f>
        <v>0</v>
      </c>
      <c r="H224" s="439">
        <f>+'IB 4D1a - Población y cobertura'!I105</f>
        <v>0.052</v>
      </c>
      <c r="I224" s="441">
        <f>+'IB 4D1a - Población y cobertura'!K105</f>
        <v>0.473</v>
      </c>
      <c r="J224" s="441">
        <f>+'IB 4D1a - Población y cobertura'!M105</f>
        <v>0.031</v>
      </c>
      <c r="K224" s="439">
        <f>+'IB 4D1a - Población y cobertura'!O105</f>
        <v>0.42</v>
      </c>
      <c r="L224" s="387">
        <f t="shared" si="48"/>
        <v>1.001</v>
      </c>
      <c r="P224" s="87"/>
      <c r="Q224" s="87"/>
      <c r="R224" s="87"/>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c r="CY224" s="10"/>
      <c r="CZ224" s="10"/>
      <c r="DA224" s="10"/>
      <c r="DB224" s="10"/>
      <c r="DC224" s="10"/>
      <c r="DD224" s="10"/>
      <c r="DE224" s="10"/>
      <c r="DF224" s="10"/>
      <c r="DG224" s="10"/>
      <c r="DH224" s="10"/>
      <c r="DI224" s="10"/>
      <c r="DJ224" s="10"/>
      <c r="DK224" s="10"/>
      <c r="DL224" s="10"/>
      <c r="DM224" s="10"/>
      <c r="DN224" s="10"/>
      <c r="DO224" s="10"/>
      <c r="DP224" s="10"/>
      <c r="DQ224" s="10"/>
      <c r="DR224" s="10"/>
      <c r="DS224" s="10"/>
      <c r="DT224" s="10"/>
      <c r="DU224" s="10"/>
      <c r="DV224" s="10"/>
    </row>
    <row r="225" spans="2:126" ht="15">
      <c r="B225" s="10"/>
      <c r="C225" s="435">
        <v>2008</v>
      </c>
      <c r="D225" s="439">
        <f>'IB 4D1a - Población y cobertura'!E106</f>
        <v>0.0422</v>
      </c>
      <c r="E225" s="440">
        <f t="shared" si="46"/>
        <v>0.02714499954263856</v>
      </c>
      <c r="F225" s="490">
        <f t="shared" si="47"/>
        <v>0.015055000457361441</v>
      </c>
      <c r="G225" s="439">
        <f>+'IB 4D1a - Población y cobertura'!G106</f>
        <v>0.0128</v>
      </c>
      <c r="H225" s="439">
        <f>+'IB 4D1a - Población y cobertura'!I106</f>
        <v>0.09740000000000001</v>
      </c>
      <c r="I225" s="441">
        <f>+'IB 4D1a - Población y cobertura'!K106</f>
        <v>0.4256</v>
      </c>
      <c r="J225" s="441">
        <f>+'IB 4D1a - Población y cobertura'!M106</f>
        <v>0.0274</v>
      </c>
      <c r="K225" s="439">
        <f>+'IB 4D1a - Población y cobertura'!O106</f>
        <v>0.3954</v>
      </c>
      <c r="L225" s="387">
        <f t="shared" si="48"/>
        <v>1.0008</v>
      </c>
      <c r="P225" s="10"/>
      <c r="Q225" s="10"/>
      <c r="R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c r="DQ225" s="10"/>
      <c r="DR225" s="10"/>
      <c r="DS225" s="10"/>
      <c r="DT225" s="10"/>
      <c r="DU225" s="10"/>
      <c r="DV225" s="10"/>
    </row>
    <row r="226" spans="2:126" ht="15">
      <c r="B226" s="10"/>
      <c r="C226" s="435">
        <v>2009</v>
      </c>
      <c r="D226" s="439">
        <f>'IB 4D1a - Población y cobertura'!E107</f>
        <v>0.0594</v>
      </c>
      <c r="E226" s="440">
        <f t="shared" si="46"/>
        <v>0.03820883821878508</v>
      </c>
      <c r="F226" s="490">
        <f t="shared" si="47"/>
        <v>0.02119116178121492</v>
      </c>
      <c r="G226" s="439">
        <f>+'IB 4D1a - Población y cobertura'!G107</f>
        <v>0.0256</v>
      </c>
      <c r="H226" s="439">
        <f>+'IB 4D1a - Población y cobertura'!I107</f>
        <v>0.1428</v>
      </c>
      <c r="I226" s="441">
        <f>+'IB 4D1a - Población y cobertura'!K107</f>
        <v>0.3782</v>
      </c>
      <c r="J226" s="441">
        <f>+'IB 4D1a - Población y cobertura'!M107</f>
        <v>0.023799999999999998</v>
      </c>
      <c r="K226" s="439">
        <f>+'IB 4D1a - Población y cobertura'!O107</f>
        <v>0.37079999999999996</v>
      </c>
      <c r="L226" s="387">
        <f t="shared" si="48"/>
        <v>1.0006</v>
      </c>
      <c r="P226" s="10"/>
      <c r="Q226" s="10"/>
      <c r="R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c r="CY226" s="10"/>
      <c r="CZ226" s="10"/>
      <c r="DA226" s="10"/>
      <c r="DB226" s="10"/>
      <c r="DC226" s="10"/>
      <c r="DD226" s="10"/>
      <c r="DE226" s="10"/>
      <c r="DF226" s="10"/>
      <c r="DG226" s="10"/>
      <c r="DH226" s="10"/>
      <c r="DI226" s="10"/>
      <c r="DJ226" s="10"/>
      <c r="DK226" s="10"/>
      <c r="DL226" s="10"/>
      <c r="DM226" s="10"/>
      <c r="DN226" s="10"/>
      <c r="DO226" s="10"/>
      <c r="DP226" s="10"/>
      <c r="DQ226" s="10"/>
      <c r="DR226" s="10"/>
      <c r="DS226" s="10"/>
      <c r="DT226" s="10"/>
      <c r="DU226" s="10"/>
      <c r="DV226" s="10"/>
    </row>
    <row r="227" spans="2:126" ht="15">
      <c r="B227" s="10"/>
      <c r="C227" s="435">
        <v>2010</v>
      </c>
      <c r="D227" s="439">
        <f>'IB 4D1a - Población y cobertura'!E108</f>
        <v>0.0766</v>
      </c>
      <c r="E227" s="440">
        <f t="shared" si="46"/>
        <v>0.0492726768949316</v>
      </c>
      <c r="F227" s="490">
        <f t="shared" si="47"/>
        <v>0.027327323105068396</v>
      </c>
      <c r="G227" s="439">
        <f>+'IB 4D1a - Población y cobertura'!G108</f>
        <v>0.0384</v>
      </c>
      <c r="H227" s="439">
        <f>+'IB 4D1a - Población y cobertura'!I108</f>
        <v>0.1882</v>
      </c>
      <c r="I227" s="441">
        <f>+'IB 4D1a - Población y cobertura'!K108</f>
        <v>0.3308</v>
      </c>
      <c r="J227" s="441">
        <f>+'IB 4D1a - Población y cobertura'!M108</f>
        <v>0.0202</v>
      </c>
      <c r="K227" s="439">
        <f>+'IB 4D1a - Población y cobertura'!O108</f>
        <v>0.3462</v>
      </c>
      <c r="L227" s="387">
        <f t="shared" si="48"/>
        <v>1.0004</v>
      </c>
      <c r="P227" s="10"/>
      <c r="Q227" s="10"/>
      <c r="R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c r="CY227" s="10"/>
      <c r="CZ227" s="10"/>
      <c r="DA227" s="10"/>
      <c r="DB227" s="10"/>
      <c r="DC227" s="10"/>
      <c r="DD227" s="10"/>
      <c r="DE227" s="10"/>
      <c r="DF227" s="10"/>
      <c r="DG227" s="10"/>
      <c r="DH227" s="10"/>
      <c r="DI227" s="10"/>
      <c r="DJ227" s="10"/>
      <c r="DK227" s="10"/>
      <c r="DL227" s="10"/>
      <c r="DM227" s="10"/>
      <c r="DN227" s="10"/>
      <c r="DO227" s="10"/>
      <c r="DP227" s="10"/>
      <c r="DQ227" s="10"/>
      <c r="DR227" s="10"/>
      <c r="DS227" s="10"/>
      <c r="DT227" s="10"/>
      <c r="DU227" s="10"/>
      <c r="DV227" s="10"/>
    </row>
    <row r="228" spans="2:126" ht="15">
      <c r="B228" s="10"/>
      <c r="C228" s="435">
        <v>2011</v>
      </c>
      <c r="D228" s="439">
        <f>'IB 4D1a - Población y cobertura'!E109</f>
        <v>0.0938</v>
      </c>
      <c r="E228" s="440">
        <f t="shared" si="46"/>
        <v>0.060336515571078116</v>
      </c>
      <c r="F228" s="490">
        <f t="shared" si="47"/>
        <v>0.03346348442892187</v>
      </c>
      <c r="G228" s="439">
        <f>+'IB 4D1a - Población y cobertura'!G109</f>
        <v>0.0512</v>
      </c>
      <c r="H228" s="439">
        <f>+'IB 4D1a - Población y cobertura'!I109</f>
        <v>0.23360000000000003</v>
      </c>
      <c r="I228" s="441">
        <f>+'IB 4D1a - Población y cobertura'!K109</f>
        <v>0.2834</v>
      </c>
      <c r="J228" s="441">
        <f>+'IB 4D1a - Población y cobertura'!M109</f>
        <v>0.016599999999999997</v>
      </c>
      <c r="K228" s="439">
        <f>+'IB 4D1a - Población y cobertura'!O109</f>
        <v>0.3216</v>
      </c>
      <c r="L228" s="387">
        <f t="shared" si="48"/>
        <v>1.0002</v>
      </c>
      <c r="P228" s="10"/>
      <c r="Q228" s="10"/>
      <c r="R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c r="CY228" s="10"/>
      <c r="CZ228" s="10"/>
      <c r="DA228" s="10"/>
      <c r="DB228" s="10"/>
      <c r="DC228" s="10"/>
      <c r="DD228" s="10"/>
      <c r="DE228" s="10"/>
      <c r="DF228" s="10"/>
      <c r="DG228" s="10"/>
      <c r="DH228" s="10"/>
      <c r="DI228" s="10"/>
      <c r="DJ228" s="10"/>
      <c r="DK228" s="10"/>
      <c r="DL228" s="10"/>
      <c r="DM228" s="10"/>
      <c r="DN228" s="10"/>
      <c r="DO228" s="10"/>
      <c r="DP228" s="10"/>
      <c r="DQ228" s="10"/>
      <c r="DR228" s="10"/>
      <c r="DS228" s="10"/>
      <c r="DT228" s="10"/>
      <c r="DU228" s="10"/>
      <c r="DV228" s="10"/>
    </row>
    <row r="229" spans="2:126" ht="15">
      <c r="B229" s="10"/>
      <c r="C229" s="435">
        <v>2012</v>
      </c>
      <c r="D229" s="439">
        <f>'IB 4D1a - Población y cobertura'!E110</f>
        <v>0.111</v>
      </c>
      <c r="E229" s="440">
        <f t="shared" si="46"/>
        <v>0.07140035424722464</v>
      </c>
      <c r="F229" s="490">
        <f t="shared" si="47"/>
        <v>0.03959964575277535</v>
      </c>
      <c r="G229" s="439">
        <f>+'IB 4D1a - Población y cobertura'!G110</f>
        <v>0.064</v>
      </c>
      <c r="H229" s="439">
        <f>+'IB 4D1a - Población y cobertura'!I110</f>
        <v>0.279</v>
      </c>
      <c r="I229" s="441">
        <f>+'IB 4D1a - Población y cobertura'!K110</f>
        <v>0.236</v>
      </c>
      <c r="J229" s="441">
        <f>+'IB 4D1a - Población y cobertura'!M110</f>
        <v>0.013</v>
      </c>
      <c r="K229" s="439">
        <f>+'IB 4D1a - Población y cobertura'!O110</f>
        <v>0.297</v>
      </c>
      <c r="L229" s="387">
        <f t="shared" si="48"/>
        <v>1</v>
      </c>
      <c r="P229" s="87"/>
      <c r="Q229" s="87"/>
      <c r="R229" s="87"/>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c r="DQ229" s="10"/>
      <c r="DR229" s="10"/>
      <c r="DS229" s="10"/>
      <c r="DT229" s="10"/>
      <c r="DU229" s="10"/>
      <c r="DV229" s="10"/>
    </row>
    <row r="230" spans="2:126" ht="15">
      <c r="B230" s="10"/>
      <c r="C230" s="435">
        <v>2013</v>
      </c>
      <c r="D230" s="439">
        <f>'IB 4D1a - Población y cobertura'!E111</f>
        <v>0.135</v>
      </c>
      <c r="E230" s="440">
        <f t="shared" si="46"/>
        <v>0.086838268679057</v>
      </c>
      <c r="F230" s="490">
        <f t="shared" si="47"/>
        <v>0.048161731320943</v>
      </c>
      <c r="G230" s="439">
        <f>+'IB 4D1a - Población y cobertura'!G111</f>
        <v>0.057</v>
      </c>
      <c r="H230" s="439">
        <f>+'IB 4D1a - Población y cobertura'!I111</f>
        <v>0.262</v>
      </c>
      <c r="I230" s="441">
        <f>+'IB 4D1a - Población y cobertura'!K111</f>
        <v>0.238</v>
      </c>
      <c r="J230" s="441">
        <f>+'IB 4D1a - Población y cobertura'!M111</f>
        <v>0.014</v>
      </c>
      <c r="K230" s="439">
        <f>+'IB 4D1a - Población y cobertura'!O111</f>
        <v>0.294</v>
      </c>
      <c r="L230" s="387">
        <f t="shared" si="48"/>
        <v>1</v>
      </c>
      <c r="P230" s="87"/>
      <c r="Q230" s="87"/>
      <c r="R230" s="87"/>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c r="DQ230" s="10"/>
      <c r="DR230" s="10"/>
      <c r="DS230" s="10"/>
      <c r="DT230" s="10"/>
      <c r="DU230" s="10"/>
      <c r="DV230" s="10"/>
    </row>
    <row r="231" spans="2:126" ht="15">
      <c r="B231" s="10"/>
      <c r="C231" s="435">
        <v>2014</v>
      </c>
      <c r="D231" s="439">
        <f>'IB 4D1a - Población y cobertura'!E112</f>
        <v>0.131</v>
      </c>
      <c r="E231" s="440">
        <f t="shared" si="46"/>
        <v>0.08426528294041827</v>
      </c>
      <c r="F231" s="490">
        <f t="shared" si="47"/>
        <v>0.046734717059581724</v>
      </c>
      <c r="G231" s="439">
        <f>+'IB 4D1a - Población y cobertura'!G112</f>
        <v>0.056</v>
      </c>
      <c r="H231" s="439">
        <f>+'IB 4D1a - Población y cobertura'!I112</f>
        <v>0.266</v>
      </c>
      <c r="I231" s="441">
        <f>+'IB 4D1a - Población y cobertura'!K112</f>
        <v>0.25</v>
      </c>
      <c r="J231" s="441">
        <f>+'IB 4D1a - Población y cobertura'!M112</f>
        <v>0.011</v>
      </c>
      <c r="K231" s="439">
        <f>+'IB 4D1a - Población y cobertura'!O112</f>
        <v>0.285</v>
      </c>
      <c r="L231" s="387">
        <f t="shared" si="48"/>
        <v>0.9990000000000001</v>
      </c>
      <c r="P231" s="87"/>
      <c r="Q231" s="87"/>
      <c r="R231" s="87"/>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c r="CW231" s="10"/>
      <c r="CX231" s="10"/>
      <c r="CY231" s="10"/>
      <c r="CZ231" s="10"/>
      <c r="DA231" s="10"/>
      <c r="DB231" s="10"/>
      <c r="DC231" s="10"/>
      <c r="DD231" s="10"/>
      <c r="DE231" s="10"/>
      <c r="DF231" s="10"/>
      <c r="DG231" s="10"/>
      <c r="DH231" s="10"/>
      <c r="DI231" s="10"/>
      <c r="DJ231" s="10"/>
      <c r="DK231" s="10"/>
      <c r="DL231" s="10"/>
      <c r="DM231" s="10"/>
      <c r="DN231" s="10"/>
      <c r="DO231" s="10"/>
      <c r="DP231" s="10"/>
      <c r="DQ231" s="10"/>
      <c r="DR231" s="10"/>
      <c r="DS231" s="10"/>
      <c r="DT231" s="10"/>
      <c r="DU231" s="10"/>
      <c r="DV231" s="10"/>
    </row>
    <row r="232" spans="2:126" ht="15">
      <c r="B232" s="10"/>
      <c r="C232" s="435">
        <v>2015</v>
      </c>
      <c r="D232" s="439">
        <f>'IB 4D1a - Población y cobertura'!E113</f>
        <v>0.147</v>
      </c>
      <c r="E232" s="440">
        <f t="shared" si="46"/>
        <v>0.09455722589497317</v>
      </c>
      <c r="F232" s="490">
        <f t="shared" si="47"/>
        <v>0.05244277410502682</v>
      </c>
      <c r="G232" s="439">
        <f>+'IB 4D1a - Población y cobertura'!G113</f>
        <v>0.071</v>
      </c>
      <c r="H232" s="439">
        <f>+'IB 4D1a - Población y cobertura'!I113</f>
        <v>0.282</v>
      </c>
      <c r="I232" s="441">
        <f>+'IB 4D1a - Población y cobertura'!K113</f>
        <v>0.203</v>
      </c>
      <c r="J232" s="441">
        <f>+'IB 4D1a - Población y cobertura'!M113</f>
        <v>0.011</v>
      </c>
      <c r="K232" s="439">
        <f>+'IB 4D1a - Población y cobertura'!O113</f>
        <v>0.286</v>
      </c>
      <c r="L232" s="387">
        <f t="shared" si="48"/>
        <v>1</v>
      </c>
      <c r="P232" s="87"/>
      <c r="Q232" s="87"/>
      <c r="R232" s="87"/>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c r="CW232" s="10"/>
      <c r="CX232" s="10"/>
      <c r="CY232" s="10"/>
      <c r="CZ232" s="10"/>
      <c r="DA232" s="10"/>
      <c r="DB232" s="10"/>
      <c r="DC232" s="10"/>
      <c r="DD232" s="10"/>
      <c r="DE232" s="10"/>
      <c r="DF232" s="10"/>
      <c r="DG232" s="10"/>
      <c r="DH232" s="10"/>
      <c r="DI232" s="10"/>
      <c r="DJ232" s="10"/>
      <c r="DK232" s="10"/>
      <c r="DL232" s="10"/>
      <c r="DM232" s="10"/>
      <c r="DN232" s="10"/>
      <c r="DO232" s="10"/>
      <c r="DP232" s="10"/>
      <c r="DQ232" s="10"/>
      <c r="DR232" s="10"/>
      <c r="DS232" s="10"/>
      <c r="DT232" s="10"/>
      <c r="DU232" s="10"/>
      <c r="DV232" s="10"/>
    </row>
    <row r="233" spans="2:126" ht="15">
      <c r="B233" s="10"/>
      <c r="C233" s="435">
        <v>2016</v>
      </c>
      <c r="D233" s="439">
        <f>'IB 4D1a - Población y cobertura'!E114</f>
        <v>0.17</v>
      </c>
      <c r="E233" s="440">
        <f t="shared" si="46"/>
        <v>0.10935189389214585</v>
      </c>
      <c r="F233" s="490">
        <f t="shared" si="47"/>
        <v>0.06064810610785415</v>
      </c>
      <c r="G233" s="439">
        <f>+'IB 4D1a - Población y cobertura'!G114</f>
        <v>0.08</v>
      </c>
      <c r="H233" s="439">
        <f>+'IB 4D1a - Población y cobertura'!I114</f>
        <v>0.252</v>
      </c>
      <c r="I233" s="441">
        <f>+'IB 4D1a - Población y cobertura'!K114</f>
        <v>0.231</v>
      </c>
      <c r="J233" s="441">
        <f>+'IB 4D1a - Población y cobertura'!M114</f>
        <v>0.009</v>
      </c>
      <c r="K233" s="439">
        <f>+'IB 4D1a - Población y cobertura'!O114</f>
        <v>0.258</v>
      </c>
      <c r="L233" s="387">
        <f t="shared" si="48"/>
        <v>1</v>
      </c>
      <c r="P233" s="87"/>
      <c r="Q233" s="87"/>
      <c r="R233" s="87"/>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10"/>
      <c r="CD233" s="10"/>
      <c r="CE233" s="10"/>
      <c r="CF233" s="10"/>
      <c r="CG233" s="10"/>
      <c r="CH233" s="10"/>
      <c r="CI233" s="10"/>
      <c r="CJ233" s="10"/>
      <c r="CK233" s="10"/>
      <c r="CL233" s="10"/>
      <c r="CM233" s="10"/>
      <c r="CN233" s="10"/>
      <c r="CO233" s="10"/>
      <c r="CP233" s="10"/>
      <c r="CQ233" s="10"/>
      <c r="CR233" s="10"/>
      <c r="CS233" s="10"/>
      <c r="CT233" s="10"/>
      <c r="CU233" s="10"/>
      <c r="CV233" s="10"/>
      <c r="CW233" s="10"/>
      <c r="CX233" s="10"/>
      <c r="CY233" s="10"/>
      <c r="CZ233" s="10"/>
      <c r="DA233" s="10"/>
      <c r="DB233" s="10"/>
      <c r="DC233" s="10"/>
      <c r="DD233" s="10"/>
      <c r="DE233" s="10"/>
      <c r="DF233" s="10"/>
      <c r="DG233" s="10"/>
      <c r="DH233" s="10"/>
      <c r="DI233" s="10"/>
      <c r="DJ233" s="10"/>
      <c r="DK233" s="10"/>
      <c r="DL233" s="10"/>
      <c r="DM233" s="10"/>
      <c r="DN233" s="10"/>
      <c r="DO233" s="10"/>
      <c r="DP233" s="10"/>
      <c r="DQ233" s="10"/>
      <c r="DR233" s="10"/>
      <c r="DS233" s="10"/>
      <c r="DT233" s="10"/>
      <c r="DU233" s="10"/>
      <c r="DV233" s="10"/>
    </row>
    <row r="234" spans="2:126" ht="15">
      <c r="B234" s="10"/>
      <c r="C234" s="435">
        <v>2017</v>
      </c>
      <c r="D234" s="439">
        <f>'IB 4D1a - Población y cobertura'!E115</f>
        <v>0.175</v>
      </c>
      <c r="E234" s="440">
        <f t="shared" si="46"/>
        <v>0.11256812606544425</v>
      </c>
      <c r="F234" s="490">
        <f t="shared" si="47"/>
        <v>0.06243187393455573</v>
      </c>
      <c r="G234" s="439">
        <f>+'IB 4D1a - Población y cobertura'!G115</f>
        <v>0.073</v>
      </c>
      <c r="H234" s="439">
        <f>+'IB 4D1a - Población y cobertura'!I115</f>
        <v>0.235</v>
      </c>
      <c r="I234" s="441">
        <f>+'IB 4D1a - Población y cobertura'!K115</f>
        <v>0.257</v>
      </c>
      <c r="J234" s="441">
        <f>+'IB 4D1a - Población y cobertura'!M115</f>
        <v>0.009</v>
      </c>
      <c r="K234" s="439">
        <f>+'IB 4D1a - Población y cobertura'!O115</f>
        <v>0.25</v>
      </c>
      <c r="L234" s="387">
        <f t="shared" si="48"/>
        <v>0.999</v>
      </c>
      <c r="P234" s="87"/>
      <c r="Q234" s="87"/>
      <c r="R234" s="87"/>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c r="CH234" s="10"/>
      <c r="CI234" s="10"/>
      <c r="CJ234" s="10"/>
      <c r="CK234" s="10"/>
      <c r="CL234" s="10"/>
      <c r="CM234" s="10"/>
      <c r="CN234" s="10"/>
      <c r="CO234" s="10"/>
      <c r="CP234" s="10"/>
      <c r="CQ234" s="10"/>
      <c r="CR234" s="10"/>
      <c r="CS234" s="10"/>
      <c r="CT234" s="10"/>
      <c r="CU234" s="10"/>
      <c r="CV234" s="10"/>
      <c r="CW234" s="10"/>
      <c r="CX234" s="10"/>
      <c r="CY234" s="10"/>
      <c r="CZ234" s="10"/>
      <c r="DA234" s="10"/>
      <c r="DB234" s="10"/>
      <c r="DC234" s="10"/>
      <c r="DD234" s="10"/>
      <c r="DE234" s="10"/>
      <c r="DF234" s="10"/>
      <c r="DG234" s="10"/>
      <c r="DH234" s="10"/>
      <c r="DI234" s="10"/>
      <c r="DJ234" s="10"/>
      <c r="DK234" s="10"/>
      <c r="DL234" s="10"/>
      <c r="DM234" s="10"/>
      <c r="DN234" s="10"/>
      <c r="DO234" s="10"/>
      <c r="DP234" s="10"/>
      <c r="DQ234" s="10"/>
      <c r="DR234" s="10"/>
      <c r="DS234" s="10"/>
      <c r="DT234" s="10"/>
      <c r="DU234" s="10"/>
      <c r="DV234" s="10"/>
    </row>
    <row r="235" spans="2:126" ht="15">
      <c r="B235" s="10"/>
      <c r="C235" s="442">
        <v>2018</v>
      </c>
      <c r="D235" s="439">
        <f>'IB 4D1a - Población y cobertura'!E116</f>
        <v>0.195</v>
      </c>
      <c r="E235" s="440">
        <f t="shared" si="46"/>
        <v>0.1254330547586379</v>
      </c>
      <c r="F235" s="490">
        <f t="shared" si="47"/>
        <v>0.0695669452413621</v>
      </c>
      <c r="G235" s="439">
        <f>+'IB 4D1a - Población y cobertura'!G116</f>
        <v>0.1</v>
      </c>
      <c r="H235" s="439">
        <f>+'IB 4D1a - Población y cobertura'!I116</f>
        <v>0.216</v>
      </c>
      <c r="I235" s="441">
        <f>+'IB 4D1a - Población y cobertura'!K116</f>
        <v>0.249</v>
      </c>
      <c r="J235" s="441">
        <f>+'IB 4D1a - Población y cobertura'!M116</f>
        <v>0.012</v>
      </c>
      <c r="K235" s="439">
        <f>+'IB 4D1a - Población y cobertura'!O116</f>
        <v>0.228</v>
      </c>
      <c r="L235" s="387">
        <f t="shared" si="48"/>
        <v>1</v>
      </c>
      <c r="P235" s="87"/>
      <c r="Q235" s="87"/>
      <c r="R235" s="87"/>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c r="CW235" s="10"/>
      <c r="CX235" s="10"/>
      <c r="CY235" s="10"/>
      <c r="CZ235" s="10"/>
      <c r="DA235" s="10"/>
      <c r="DB235" s="10"/>
      <c r="DC235" s="10"/>
      <c r="DD235" s="10"/>
      <c r="DE235" s="10"/>
      <c r="DF235" s="10"/>
      <c r="DG235" s="10"/>
      <c r="DH235" s="10"/>
      <c r="DI235" s="10"/>
      <c r="DJ235" s="10"/>
      <c r="DK235" s="10"/>
      <c r="DL235" s="10"/>
      <c r="DM235" s="10"/>
      <c r="DN235" s="10"/>
      <c r="DO235" s="10"/>
      <c r="DP235" s="10"/>
      <c r="DQ235" s="10"/>
      <c r="DR235" s="10"/>
      <c r="DS235" s="10"/>
      <c r="DT235" s="10"/>
      <c r="DU235" s="10"/>
      <c r="DV235" s="10"/>
    </row>
    <row r="236" spans="2:126" ht="15">
      <c r="B236" s="10"/>
      <c r="C236" s="442">
        <v>2019</v>
      </c>
      <c r="D236" s="439">
        <f>'IB 4D1a - Población y cobertura'!E117</f>
        <v>0.189</v>
      </c>
      <c r="E236" s="440">
        <f>D236*H247</f>
        <v>0.12107696929275781</v>
      </c>
      <c r="F236" s="490">
        <f>D236*I247</f>
        <v>0.06792303070724219</v>
      </c>
      <c r="G236" s="439">
        <f>+'IB 4D1a - Población y cobertura'!G117</f>
        <v>0.097</v>
      </c>
      <c r="H236" s="439">
        <f>+'IB 4D1a - Población y cobertura'!I117</f>
        <v>0.209</v>
      </c>
      <c r="I236" s="441">
        <f>+'IB 4D1a - Población y cobertura'!K117</f>
        <v>0.271</v>
      </c>
      <c r="J236" s="441">
        <f>+'IB 4D1a - Población y cobertura'!M117</f>
        <v>0.017</v>
      </c>
      <c r="K236" s="439">
        <f>+'IB 4D1a - Población y cobertura'!O117</f>
        <v>0.217</v>
      </c>
      <c r="L236" s="387">
        <f t="shared" si="48"/>
        <v>1</v>
      </c>
      <c r="P236" s="87"/>
      <c r="Q236" s="87"/>
      <c r="R236" s="87"/>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c r="DO236" s="10"/>
      <c r="DP236" s="10"/>
      <c r="DQ236" s="10"/>
      <c r="DR236" s="10"/>
      <c r="DS236" s="10"/>
      <c r="DT236" s="10"/>
      <c r="DU236" s="10"/>
      <c r="DV236" s="10"/>
    </row>
    <row r="237" spans="2:126" ht="15">
      <c r="B237" s="10"/>
      <c r="D237" s="58"/>
      <c r="E237" s="459"/>
      <c r="F237" s="459"/>
      <c r="G237" s="224"/>
      <c r="H237" s="225"/>
      <c r="I237" s="225"/>
      <c r="J237" s="225"/>
      <c r="K237" s="226"/>
      <c r="L237" s="227"/>
      <c r="M237" s="3"/>
      <c r="N237" s="3"/>
      <c r="O237" s="228"/>
      <c r="P237" s="228"/>
      <c r="Q237" s="228"/>
      <c r="R237" s="228"/>
      <c r="S237" s="3"/>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10"/>
      <c r="CD237" s="10"/>
      <c r="CE237" s="10"/>
      <c r="CF237" s="10"/>
      <c r="CG237" s="10"/>
      <c r="CH237" s="10"/>
      <c r="CI237" s="10"/>
      <c r="CJ237" s="10"/>
      <c r="CK237" s="10"/>
      <c r="CL237" s="10"/>
      <c r="CM237" s="10"/>
      <c r="CN237" s="10"/>
      <c r="CO237" s="10"/>
      <c r="CP237" s="10"/>
      <c r="CQ237" s="10"/>
      <c r="CR237" s="10"/>
      <c r="CS237" s="10"/>
      <c r="CT237" s="10"/>
      <c r="CU237" s="10"/>
      <c r="CV237" s="10"/>
      <c r="CW237" s="10"/>
      <c r="CX237" s="10"/>
      <c r="CY237" s="10"/>
      <c r="CZ237" s="10"/>
      <c r="DA237" s="10"/>
      <c r="DB237" s="10"/>
      <c r="DC237" s="10"/>
      <c r="DD237" s="10"/>
      <c r="DE237" s="10"/>
      <c r="DF237" s="10"/>
      <c r="DG237" s="10"/>
      <c r="DH237" s="10"/>
      <c r="DI237" s="10"/>
      <c r="DJ237" s="10"/>
      <c r="DK237" s="10"/>
      <c r="DL237" s="10"/>
      <c r="DM237" s="10"/>
      <c r="DN237" s="10"/>
      <c r="DO237" s="10"/>
      <c r="DP237" s="10"/>
      <c r="DQ237" s="10"/>
      <c r="DR237" s="10"/>
      <c r="DS237" s="10"/>
      <c r="DT237" s="10"/>
      <c r="DU237" s="10"/>
      <c r="DV237" s="10"/>
    </row>
    <row r="238" spans="2:126" ht="15">
      <c r="B238" s="10"/>
      <c r="D238" s="3"/>
      <c r="E238" s="3"/>
      <c r="F238" s="3"/>
      <c r="G238" s="3"/>
      <c r="H238" s="3"/>
      <c r="I238" s="3"/>
      <c r="J238" s="3"/>
      <c r="K238" s="3"/>
      <c r="L238" s="3"/>
      <c r="M238" s="3"/>
      <c r="N238" s="3"/>
      <c r="O238" s="3"/>
      <c r="P238" s="3"/>
      <c r="Q238" s="3"/>
      <c r="R238" s="3"/>
      <c r="S238" s="3"/>
      <c r="T238" s="3"/>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c r="CH238" s="10"/>
      <c r="CI238" s="10"/>
      <c r="CJ238" s="10"/>
      <c r="CK238" s="10"/>
      <c r="CL238" s="10"/>
      <c r="CM238" s="10"/>
      <c r="CN238" s="10"/>
      <c r="CO238" s="10"/>
      <c r="CP238" s="10"/>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c r="DO238" s="10"/>
      <c r="DP238" s="10"/>
      <c r="DQ238" s="10"/>
      <c r="DR238" s="10"/>
      <c r="DS238" s="10"/>
      <c r="DT238" s="10"/>
      <c r="DU238" s="10"/>
      <c r="DV238" s="10"/>
    </row>
    <row r="239" spans="2:126" ht="15">
      <c r="B239" s="10"/>
      <c r="D239" s="3"/>
      <c r="E239" s="3"/>
      <c r="F239" s="3"/>
      <c r="G239" s="3"/>
      <c r="H239" s="3"/>
      <c r="I239" s="3"/>
      <c r="J239" s="3"/>
      <c r="K239" s="3"/>
      <c r="L239" s="3"/>
      <c r="M239" s="3"/>
      <c r="N239" s="3"/>
      <c r="O239" s="3"/>
      <c r="P239" s="3"/>
      <c r="Q239" s="3"/>
      <c r="R239" s="3"/>
      <c r="S239" s="3"/>
      <c r="T239" s="3"/>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c r="CE239" s="10"/>
      <c r="CF239" s="10"/>
      <c r="CG239" s="10"/>
      <c r="CH239" s="10"/>
      <c r="CI239" s="10"/>
      <c r="CJ239" s="10"/>
      <c r="CK239" s="10"/>
      <c r="CL239" s="10"/>
      <c r="CM239" s="10"/>
      <c r="CN239" s="10"/>
      <c r="CO239" s="10"/>
      <c r="CP239" s="10"/>
      <c r="CQ239" s="10"/>
      <c r="CR239" s="10"/>
      <c r="CS239" s="10"/>
      <c r="CT239" s="10"/>
      <c r="CU239" s="10"/>
      <c r="CV239" s="10"/>
      <c r="CW239" s="10"/>
      <c r="CX239" s="10"/>
      <c r="CY239" s="10"/>
      <c r="CZ239" s="10"/>
      <c r="DA239" s="10"/>
      <c r="DB239" s="10"/>
      <c r="DC239" s="10"/>
      <c r="DD239" s="10"/>
      <c r="DE239" s="10"/>
      <c r="DF239" s="10"/>
      <c r="DG239" s="10"/>
      <c r="DH239" s="10"/>
      <c r="DI239" s="10"/>
      <c r="DJ239" s="10"/>
      <c r="DK239" s="10"/>
      <c r="DL239" s="10"/>
      <c r="DM239" s="10"/>
      <c r="DN239" s="10"/>
      <c r="DO239" s="10"/>
      <c r="DP239" s="10"/>
      <c r="DQ239" s="10"/>
      <c r="DR239" s="10"/>
      <c r="DS239" s="10"/>
      <c r="DT239" s="10"/>
      <c r="DU239" s="10"/>
      <c r="DV239" s="10"/>
    </row>
    <row r="240" spans="2:126" ht="34.5" customHeight="1">
      <c r="B240" s="10"/>
      <c r="C240" s="775" t="s">
        <v>477</v>
      </c>
      <c r="D240" s="776"/>
      <c r="E240" s="776"/>
      <c r="F240" s="776"/>
      <c r="G240" s="776"/>
      <c r="H240" s="776"/>
      <c r="I240" s="776"/>
      <c r="J240" s="776"/>
      <c r="K240" s="777"/>
      <c r="L240" s="3"/>
      <c r="M240" s="3"/>
      <c r="N240" s="3"/>
      <c r="O240" s="3"/>
      <c r="P240" s="3"/>
      <c r="Q240" s="3"/>
      <c r="R240" s="3"/>
      <c r="S240" s="3"/>
      <c r="T240" s="3"/>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c r="CE240" s="10"/>
      <c r="CF240" s="10"/>
      <c r="CG240" s="10"/>
      <c r="CH240" s="10"/>
      <c r="CI240" s="10"/>
      <c r="CJ240" s="10"/>
      <c r="CK240" s="10"/>
      <c r="CL240" s="10"/>
      <c r="CM240" s="10"/>
      <c r="CN240" s="10"/>
      <c r="CO240" s="10"/>
      <c r="CP240" s="10"/>
      <c r="CQ240" s="10"/>
      <c r="CR240" s="10"/>
      <c r="CS240" s="10"/>
      <c r="CT240" s="10"/>
      <c r="CU240" s="10"/>
      <c r="CV240" s="10"/>
      <c r="CW240" s="10"/>
      <c r="CX240" s="10"/>
      <c r="CY240" s="10"/>
      <c r="CZ240" s="10"/>
      <c r="DA240" s="10"/>
      <c r="DB240" s="10"/>
      <c r="DC240" s="10"/>
      <c r="DD240" s="10"/>
      <c r="DE240" s="10"/>
      <c r="DF240" s="10"/>
      <c r="DG240" s="10"/>
      <c r="DH240" s="10"/>
      <c r="DI240" s="10"/>
      <c r="DJ240" s="10"/>
      <c r="DK240" s="10"/>
      <c r="DL240" s="10"/>
      <c r="DM240" s="10"/>
      <c r="DN240" s="10"/>
      <c r="DO240" s="10"/>
      <c r="DP240" s="10"/>
      <c r="DQ240" s="10"/>
      <c r="DR240" s="10"/>
      <c r="DS240" s="10"/>
      <c r="DT240" s="10"/>
      <c r="DU240" s="10"/>
      <c r="DV240" s="10"/>
    </row>
    <row r="241" spans="2:126" ht="15">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c r="DO241" s="10"/>
      <c r="DP241" s="10"/>
      <c r="DQ241" s="10"/>
      <c r="DR241" s="10"/>
      <c r="DS241" s="10"/>
      <c r="DT241" s="10"/>
      <c r="DU241" s="10"/>
      <c r="DV241" s="10"/>
    </row>
    <row r="242" spans="2:126" ht="15">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c r="CE242" s="10"/>
      <c r="CF242" s="10"/>
      <c r="CG242" s="10"/>
      <c r="CH242" s="10"/>
      <c r="CI242" s="10"/>
      <c r="CJ242" s="10"/>
      <c r="CK242" s="10"/>
      <c r="CL242" s="10"/>
      <c r="CM242" s="10"/>
      <c r="CN242" s="10"/>
      <c r="CO242" s="10"/>
      <c r="CP242" s="10"/>
      <c r="CQ242" s="10"/>
      <c r="CR242" s="10"/>
      <c r="CS242" s="10"/>
      <c r="CT242" s="10"/>
      <c r="CU242" s="10"/>
      <c r="CV242" s="10"/>
      <c r="CW242" s="10"/>
      <c r="CX242" s="10"/>
      <c r="CY242" s="10"/>
      <c r="CZ242" s="10"/>
      <c r="DA242" s="10"/>
      <c r="DB242" s="10"/>
      <c r="DC242" s="10"/>
      <c r="DD242" s="10"/>
      <c r="DE242" s="10"/>
      <c r="DF242" s="10"/>
      <c r="DG242" s="10"/>
      <c r="DH242" s="10"/>
      <c r="DI242" s="10"/>
      <c r="DJ242" s="10"/>
      <c r="DK242" s="10"/>
      <c r="DL242" s="10"/>
      <c r="DM242" s="10"/>
      <c r="DN242" s="10"/>
      <c r="DO242" s="10"/>
      <c r="DP242" s="10"/>
      <c r="DQ242" s="10"/>
      <c r="DR242" s="10"/>
      <c r="DS242" s="10"/>
      <c r="DT242" s="10"/>
      <c r="DU242" s="10"/>
      <c r="DV242" s="10"/>
    </row>
    <row r="243" spans="2:126" ht="15">
      <c r="B243" s="10"/>
      <c r="C243" s="768" t="s">
        <v>530</v>
      </c>
      <c r="D243" s="768"/>
      <c r="E243" s="768"/>
      <c r="F243" s="768"/>
      <c r="G243" s="768"/>
      <c r="H243" s="768"/>
      <c r="I243" s="768"/>
      <c r="J243" s="768"/>
      <c r="K243" s="768"/>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c r="DQ243" s="10"/>
      <c r="DR243" s="10"/>
      <c r="DS243" s="10"/>
      <c r="DT243" s="10"/>
      <c r="DU243" s="10"/>
      <c r="DV243" s="10"/>
    </row>
    <row r="244" spans="2:126" ht="15">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10"/>
      <c r="CD244" s="10"/>
      <c r="CE244" s="10"/>
      <c r="CF244" s="10"/>
      <c r="CG244" s="10"/>
      <c r="CH244" s="10"/>
      <c r="CI244" s="10"/>
      <c r="CJ244" s="10"/>
      <c r="CK244" s="10"/>
      <c r="CL244" s="10"/>
      <c r="CM244" s="10"/>
      <c r="CN244" s="10"/>
      <c r="CO244" s="10"/>
      <c r="CP244" s="10"/>
      <c r="CQ244" s="10"/>
      <c r="CR244" s="10"/>
      <c r="CS244" s="10"/>
      <c r="CT244" s="10"/>
      <c r="CU244" s="10"/>
      <c r="CV244" s="10"/>
      <c r="CW244" s="10"/>
      <c r="CX244" s="10"/>
      <c r="CY244" s="10"/>
      <c r="CZ244" s="10"/>
      <c r="DA244" s="10"/>
      <c r="DB244" s="10"/>
      <c r="DC244" s="10"/>
      <c r="DD244" s="10"/>
      <c r="DE244" s="10"/>
      <c r="DF244" s="10"/>
      <c r="DG244" s="10"/>
      <c r="DH244" s="10"/>
      <c r="DI244" s="10"/>
      <c r="DJ244" s="10"/>
      <c r="DK244" s="10"/>
      <c r="DL244" s="10"/>
      <c r="DM244" s="10"/>
      <c r="DN244" s="10"/>
      <c r="DO244" s="10"/>
      <c r="DP244" s="10"/>
      <c r="DQ244" s="10"/>
      <c r="DR244" s="10"/>
      <c r="DS244" s="10"/>
      <c r="DT244" s="10"/>
      <c r="DU244" s="10"/>
      <c r="DV244" s="10"/>
    </row>
    <row r="245" spans="2:126" ht="76.5" customHeight="1">
      <c r="B245" s="10"/>
      <c r="C245" s="338" t="s">
        <v>38</v>
      </c>
      <c r="D245" s="338" t="s">
        <v>480</v>
      </c>
      <c r="E245" s="338" t="s">
        <v>264</v>
      </c>
      <c r="F245" s="338" t="s">
        <v>265</v>
      </c>
      <c r="G245" s="338" t="s">
        <v>266</v>
      </c>
      <c r="H245" s="338" t="s">
        <v>443</v>
      </c>
      <c r="I245" s="338" t="s">
        <v>266</v>
      </c>
      <c r="J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10"/>
      <c r="CD245" s="10"/>
      <c r="CE245" s="10"/>
      <c r="CF245" s="10"/>
      <c r="CG245" s="10"/>
      <c r="CH245" s="10"/>
      <c r="CI245" s="10"/>
      <c r="CJ245" s="10"/>
      <c r="CK245" s="10"/>
      <c r="CL245" s="10"/>
      <c r="CM245" s="10"/>
      <c r="CN245" s="10"/>
      <c r="CO245" s="10"/>
      <c r="CP245" s="10"/>
      <c r="CQ245" s="10"/>
      <c r="CR245" s="10"/>
      <c r="CS245" s="10"/>
      <c r="CT245" s="10"/>
      <c r="CU245" s="10"/>
      <c r="CV245" s="10"/>
      <c r="CW245" s="10"/>
      <c r="CX245" s="10"/>
      <c r="CY245" s="10"/>
      <c r="CZ245" s="10"/>
      <c r="DA245" s="10"/>
      <c r="DB245" s="10"/>
      <c r="DC245" s="10"/>
      <c r="DD245" s="10"/>
      <c r="DE245" s="10"/>
      <c r="DF245" s="10"/>
      <c r="DG245" s="10"/>
      <c r="DH245" s="10"/>
      <c r="DI245" s="10"/>
      <c r="DJ245" s="10"/>
      <c r="DK245" s="10"/>
      <c r="DL245" s="10"/>
      <c r="DM245" s="10"/>
      <c r="DN245" s="10"/>
      <c r="DO245" s="10"/>
      <c r="DP245" s="10"/>
      <c r="DQ245" s="10"/>
      <c r="DR245" s="10"/>
      <c r="DS245" s="10"/>
      <c r="DT245" s="10"/>
      <c r="DU245" s="10"/>
      <c r="DV245" s="10"/>
    </row>
    <row r="246" spans="2:126" ht="15">
      <c r="B246" s="10"/>
      <c r="C246" s="259">
        <v>2018</v>
      </c>
      <c r="D246" s="29">
        <f>SUM(E246,S246)</f>
        <v>0.3780774058937159</v>
      </c>
      <c r="E246" s="29">
        <v>0.3780774058937159</v>
      </c>
      <c r="F246" s="29">
        <v>0.1385613646915859</v>
      </c>
      <c r="G246" s="29">
        <v>0.07684809150678965</v>
      </c>
      <c r="H246" s="352">
        <f>F246/(F246+G246)</f>
        <v>0.6432464346596815</v>
      </c>
      <c r="I246" s="352">
        <f>G246/(F246+G246)</f>
        <v>0.3567535653403185</v>
      </c>
      <c r="J246" s="444">
        <f>H246+I246</f>
        <v>1</v>
      </c>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10"/>
      <c r="CD246" s="10"/>
      <c r="CE246" s="10"/>
      <c r="CF246" s="10"/>
      <c r="CG246" s="10"/>
      <c r="CH246" s="10"/>
      <c r="CI246" s="10"/>
      <c r="CJ246" s="10"/>
      <c r="CK246" s="10"/>
      <c r="CL246" s="10"/>
      <c r="CM246" s="10"/>
      <c r="CN246" s="10"/>
      <c r="CO246" s="10"/>
      <c r="CP246" s="10"/>
      <c r="CQ246" s="10"/>
      <c r="CR246" s="10"/>
      <c r="CS246" s="10"/>
      <c r="CT246" s="10"/>
      <c r="CU246" s="10"/>
      <c r="CV246" s="10"/>
      <c r="CW246" s="10"/>
      <c r="CX246" s="10"/>
      <c r="CY246" s="10"/>
      <c r="CZ246" s="10"/>
      <c r="DA246" s="10"/>
      <c r="DB246" s="10"/>
      <c r="DC246" s="10"/>
      <c r="DD246" s="10"/>
      <c r="DE246" s="10"/>
      <c r="DF246" s="10"/>
      <c r="DG246" s="10"/>
      <c r="DH246" s="10"/>
      <c r="DI246" s="10"/>
      <c r="DJ246" s="10"/>
      <c r="DK246" s="10"/>
      <c r="DL246" s="10"/>
      <c r="DM246" s="10"/>
      <c r="DN246" s="10"/>
      <c r="DO246" s="10"/>
      <c r="DP246" s="10"/>
      <c r="DQ246" s="10"/>
      <c r="DR246" s="10"/>
      <c r="DS246" s="10"/>
      <c r="DT246" s="10"/>
      <c r="DU246" s="10"/>
      <c r="DV246" s="10"/>
    </row>
    <row r="247" spans="2:126" ht="15">
      <c r="B247" s="10"/>
      <c r="C247" s="259">
        <v>2019</v>
      </c>
      <c r="D247" s="29">
        <f>SUM(E247,S247)</f>
        <v>0.480990758179668</v>
      </c>
      <c r="E247" s="29">
        <v>0.480990758179668</v>
      </c>
      <c r="F247" s="29">
        <v>0.192824946942156</v>
      </c>
      <c r="G247" s="29">
        <v>0.10817296525325083</v>
      </c>
      <c r="H247" s="352">
        <f>F247/(F247+G247)</f>
        <v>0.6406188851468667</v>
      </c>
      <c r="I247" s="352">
        <f>G247/(F247+G247)</f>
        <v>0.3593811148531333</v>
      </c>
      <c r="J247" s="444">
        <f>H247+I247</f>
        <v>1</v>
      </c>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10"/>
      <c r="CD247" s="10"/>
      <c r="CE247" s="10"/>
      <c r="CF247" s="10"/>
      <c r="CG247" s="10"/>
      <c r="CH247" s="10"/>
      <c r="CI247" s="10"/>
      <c r="CJ247" s="10"/>
      <c r="CK247" s="10"/>
      <c r="CL247" s="10"/>
      <c r="CM247" s="10"/>
      <c r="CN247" s="10"/>
      <c r="CO247" s="10"/>
      <c r="CP247" s="10"/>
      <c r="CQ247" s="10"/>
      <c r="CR247" s="10"/>
      <c r="CS247" s="10"/>
      <c r="CT247" s="10"/>
      <c r="CU247" s="10"/>
      <c r="CV247" s="10"/>
      <c r="CW247" s="10"/>
      <c r="CX247" s="10"/>
      <c r="CY247" s="10"/>
      <c r="CZ247" s="10"/>
      <c r="DA247" s="10"/>
      <c r="DB247" s="10"/>
      <c r="DC247" s="10"/>
      <c r="DD247" s="10"/>
      <c r="DE247" s="10"/>
      <c r="DF247" s="10"/>
      <c r="DG247" s="10"/>
      <c r="DH247" s="10"/>
      <c r="DI247" s="10"/>
      <c r="DJ247" s="10"/>
      <c r="DK247" s="10"/>
      <c r="DL247" s="10"/>
      <c r="DM247" s="10"/>
      <c r="DN247" s="10"/>
      <c r="DO247" s="10"/>
      <c r="DP247" s="10"/>
      <c r="DQ247" s="10"/>
      <c r="DR247" s="10"/>
      <c r="DS247" s="10"/>
      <c r="DT247" s="10"/>
      <c r="DU247" s="10"/>
      <c r="DV247" s="10"/>
    </row>
    <row r="248" spans="2:126" ht="15">
      <c r="B248" s="10"/>
      <c r="C248" s="259">
        <v>2020</v>
      </c>
      <c r="D248" s="29">
        <f>SUM(E248,S248)</f>
        <v>0.423410901957773</v>
      </c>
      <c r="E248" s="29">
        <v>0.423410901957773</v>
      </c>
      <c r="F248" s="29">
        <v>0.1597492486884771</v>
      </c>
      <c r="G248" s="29">
        <v>0.07967113323257673</v>
      </c>
      <c r="H248" s="352">
        <f>F248/(F248+G248)</f>
        <v>0.6672332881882739</v>
      </c>
      <c r="I248" s="352">
        <f>G248/(F248+G248)</f>
        <v>0.3327667118117262</v>
      </c>
      <c r="J248" s="444">
        <f>H248+I248</f>
        <v>1</v>
      </c>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10"/>
      <c r="CD248" s="10"/>
      <c r="CE248" s="10"/>
      <c r="CF248" s="10"/>
      <c r="CG248" s="10"/>
      <c r="CH248" s="10"/>
      <c r="CI248" s="10"/>
      <c r="CJ248" s="10"/>
      <c r="CK248" s="10"/>
      <c r="CL248" s="10"/>
      <c r="CM248" s="10"/>
      <c r="CN248" s="10"/>
      <c r="CO248" s="10"/>
      <c r="CP248" s="10"/>
      <c r="CQ248" s="10"/>
      <c r="CR248" s="10"/>
      <c r="CS248" s="10"/>
      <c r="CT248" s="10"/>
      <c r="CU248" s="10"/>
      <c r="CV248" s="10"/>
      <c r="CW248" s="10"/>
      <c r="CX248" s="10"/>
      <c r="CY248" s="10"/>
      <c r="CZ248" s="10"/>
      <c r="DA248" s="10"/>
      <c r="DB248" s="10"/>
      <c r="DC248" s="10"/>
      <c r="DD248" s="10"/>
      <c r="DE248" s="10"/>
      <c r="DF248" s="10"/>
      <c r="DG248" s="10"/>
      <c r="DH248" s="10"/>
      <c r="DI248" s="10"/>
      <c r="DJ248" s="10"/>
      <c r="DK248" s="10"/>
      <c r="DL248" s="10"/>
      <c r="DM248" s="10"/>
      <c r="DN248" s="10"/>
      <c r="DO248" s="10"/>
      <c r="DP248" s="10"/>
      <c r="DQ248" s="10"/>
      <c r="DR248" s="10"/>
      <c r="DS248" s="10"/>
      <c r="DT248" s="10"/>
      <c r="DU248" s="10"/>
      <c r="DV248" s="10"/>
    </row>
    <row r="249" spans="2:126" ht="15">
      <c r="B249" s="10"/>
      <c r="C249" s="259">
        <v>2021</v>
      </c>
      <c r="D249" s="29">
        <v>1</v>
      </c>
      <c r="E249" s="29">
        <v>0.445051540839149</v>
      </c>
      <c r="F249" s="29">
        <v>0.171103423951854</v>
      </c>
      <c r="G249" s="29">
        <v>0.0780734689338969</v>
      </c>
      <c r="H249" s="352">
        <f>F249/(F249+G249)</f>
        <v>0.6866745225461413</v>
      </c>
      <c r="I249" s="352">
        <f>G249/(F249+G249)</f>
        <v>0.31332547745385864</v>
      </c>
      <c r="J249" s="444">
        <f>H249+I249</f>
        <v>0.9999999999999999</v>
      </c>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c r="CA249" s="10"/>
      <c r="CB249" s="10"/>
      <c r="CC249" s="10"/>
      <c r="CD249" s="10"/>
      <c r="CE249" s="10"/>
      <c r="CF249" s="10"/>
      <c r="CG249" s="10"/>
      <c r="CH249" s="10"/>
      <c r="CI249" s="10"/>
      <c r="CJ249" s="10"/>
      <c r="CK249" s="10"/>
      <c r="CL249" s="10"/>
      <c r="CM249" s="10"/>
      <c r="CN249" s="10"/>
      <c r="CO249" s="10"/>
      <c r="CP249" s="10"/>
      <c r="CQ249" s="10"/>
      <c r="CR249" s="10"/>
      <c r="CS249" s="10"/>
      <c r="CT249" s="10"/>
      <c r="CU249" s="10"/>
      <c r="CV249" s="10"/>
      <c r="CW249" s="10"/>
      <c r="CX249" s="10"/>
      <c r="CY249" s="10"/>
      <c r="CZ249" s="10"/>
      <c r="DA249" s="10"/>
      <c r="DB249" s="10"/>
      <c r="DC249" s="10"/>
      <c r="DD249" s="10"/>
      <c r="DE249" s="10"/>
      <c r="DF249" s="10"/>
      <c r="DG249" s="10"/>
      <c r="DH249" s="10"/>
      <c r="DI249" s="10"/>
      <c r="DJ249" s="10"/>
      <c r="DK249" s="10"/>
      <c r="DL249" s="10"/>
      <c r="DM249" s="10"/>
      <c r="DN249" s="10"/>
      <c r="DO249" s="10"/>
      <c r="DP249" s="10"/>
      <c r="DQ249" s="10"/>
      <c r="DR249" s="10"/>
      <c r="DS249" s="10"/>
      <c r="DT249" s="10"/>
      <c r="DU249" s="10"/>
      <c r="DV249" s="10"/>
    </row>
    <row r="250" spans="2:126" ht="15">
      <c r="B250" s="10"/>
      <c r="D250" s="3"/>
      <c r="E250" s="3"/>
      <c r="F250" s="3"/>
      <c r="G250" s="3"/>
      <c r="H250" s="3"/>
      <c r="I250" s="3"/>
      <c r="J250" s="3"/>
      <c r="K250" s="3"/>
      <c r="L250" s="3"/>
      <c r="M250" s="3"/>
      <c r="N250" s="3"/>
      <c r="O250" s="3"/>
      <c r="P250" s="3"/>
      <c r="Q250" s="3"/>
      <c r="R250" s="3"/>
      <c r="S250" s="3"/>
      <c r="T250" s="3"/>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10"/>
      <c r="CD250" s="10"/>
      <c r="CE250" s="10"/>
      <c r="CF250" s="10"/>
      <c r="CG250" s="10"/>
      <c r="CH250" s="10"/>
      <c r="CI250" s="10"/>
      <c r="CJ250" s="10"/>
      <c r="CK250" s="10"/>
      <c r="CL250" s="10"/>
      <c r="CM250" s="10"/>
      <c r="CN250" s="10"/>
      <c r="CO250" s="10"/>
      <c r="CP250" s="10"/>
      <c r="CQ250" s="10"/>
      <c r="CR250" s="10"/>
      <c r="CS250" s="10"/>
      <c r="CT250" s="10"/>
      <c r="CU250" s="10"/>
      <c r="CV250" s="10"/>
      <c r="CW250" s="10"/>
      <c r="CX250" s="10"/>
      <c r="CY250" s="10"/>
      <c r="CZ250" s="10"/>
      <c r="DA250" s="10"/>
      <c r="DB250" s="10"/>
      <c r="DC250" s="10"/>
      <c r="DD250" s="10"/>
      <c r="DE250" s="10"/>
      <c r="DF250" s="10"/>
      <c r="DG250" s="10"/>
      <c r="DH250" s="10"/>
      <c r="DI250" s="10"/>
      <c r="DJ250" s="10"/>
      <c r="DK250" s="10"/>
      <c r="DL250" s="10"/>
      <c r="DM250" s="10"/>
      <c r="DN250" s="10"/>
      <c r="DO250" s="10"/>
      <c r="DP250" s="10"/>
      <c r="DQ250" s="10"/>
      <c r="DR250" s="10"/>
      <c r="DS250" s="10"/>
      <c r="DT250" s="10"/>
      <c r="DU250" s="10"/>
      <c r="DV250" s="10"/>
    </row>
    <row r="251" spans="2:126" ht="15">
      <c r="B251" s="10"/>
      <c r="C251" s="3"/>
      <c r="D251" s="3"/>
      <c r="E251" s="3"/>
      <c r="F251" s="3"/>
      <c r="G251" s="3"/>
      <c r="H251" s="3"/>
      <c r="I251" s="3"/>
      <c r="J251" s="3"/>
      <c r="K251" s="3"/>
      <c r="L251" s="3"/>
      <c r="M251" s="3"/>
      <c r="N251" s="3"/>
      <c r="O251" s="3"/>
      <c r="P251" s="3"/>
      <c r="Q251" s="3"/>
      <c r="R251" s="3"/>
      <c r="S251" s="3"/>
      <c r="T251" s="3"/>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10"/>
      <c r="CD251" s="10"/>
      <c r="CE251" s="10"/>
      <c r="CF251" s="10"/>
      <c r="CG251" s="10"/>
      <c r="CH251" s="10"/>
      <c r="CI251" s="10"/>
      <c r="CJ251" s="10"/>
      <c r="CK251" s="10"/>
      <c r="CL251" s="10"/>
      <c r="CM251" s="10"/>
      <c r="CN251" s="10"/>
      <c r="CO251" s="10"/>
      <c r="CP251" s="10"/>
      <c r="CQ251" s="10"/>
      <c r="CR251" s="10"/>
      <c r="CS251" s="10"/>
      <c r="CT251" s="10"/>
      <c r="CU251" s="10"/>
      <c r="CV251" s="10"/>
      <c r="CW251" s="10"/>
      <c r="CX251" s="10"/>
      <c r="CY251" s="10"/>
      <c r="CZ251" s="10"/>
      <c r="DA251" s="10"/>
      <c r="DB251" s="10"/>
      <c r="DC251" s="10"/>
      <c r="DD251" s="10"/>
      <c r="DE251" s="10"/>
      <c r="DF251" s="10"/>
      <c r="DG251" s="10"/>
      <c r="DH251" s="10"/>
      <c r="DI251" s="10"/>
      <c r="DJ251" s="10"/>
      <c r="DK251" s="10"/>
      <c r="DL251" s="10"/>
      <c r="DM251" s="10"/>
      <c r="DN251" s="10"/>
      <c r="DO251" s="10"/>
      <c r="DP251" s="10"/>
      <c r="DQ251" s="10"/>
      <c r="DR251" s="10"/>
      <c r="DS251" s="10"/>
      <c r="DT251" s="10"/>
      <c r="DU251" s="10"/>
      <c r="DV251" s="10"/>
    </row>
    <row r="252" spans="2:126" ht="33" customHeight="1">
      <c r="B252" s="10"/>
      <c r="C252" s="772" t="s">
        <v>541</v>
      </c>
      <c r="D252" s="773"/>
      <c r="E252" s="773"/>
      <c r="F252" s="773"/>
      <c r="G252" s="774"/>
      <c r="H252" s="3"/>
      <c r="I252" s="3"/>
      <c r="J252" s="3"/>
      <c r="K252" s="3"/>
      <c r="L252" s="3"/>
      <c r="M252" s="3"/>
      <c r="N252" s="3"/>
      <c r="O252" s="3"/>
      <c r="P252" s="3"/>
      <c r="Q252" s="3"/>
      <c r="R252" s="3"/>
      <c r="S252" s="3"/>
      <c r="T252" s="3"/>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c r="BZ252" s="10"/>
      <c r="CA252" s="10"/>
      <c r="CB252" s="10"/>
      <c r="CC252" s="10"/>
      <c r="CD252" s="10"/>
      <c r="CE252" s="10"/>
      <c r="CF252" s="10"/>
      <c r="CG252" s="10"/>
      <c r="CH252" s="10"/>
      <c r="CI252" s="10"/>
      <c r="CJ252" s="10"/>
      <c r="CK252" s="10"/>
      <c r="CL252" s="10"/>
      <c r="CM252" s="10"/>
      <c r="CN252" s="10"/>
      <c r="CO252" s="10"/>
      <c r="CP252" s="10"/>
      <c r="CQ252" s="10"/>
      <c r="CR252" s="10"/>
      <c r="CS252" s="10"/>
      <c r="CT252" s="10"/>
      <c r="CU252" s="10"/>
      <c r="CV252" s="10"/>
      <c r="CW252" s="10"/>
      <c r="CX252" s="10"/>
      <c r="CY252" s="10"/>
      <c r="CZ252" s="10"/>
      <c r="DA252" s="10"/>
      <c r="DB252" s="10"/>
      <c r="DC252" s="10"/>
      <c r="DD252" s="10"/>
      <c r="DE252" s="10"/>
      <c r="DF252" s="10"/>
      <c r="DG252" s="10"/>
      <c r="DH252" s="10"/>
      <c r="DI252" s="10"/>
      <c r="DJ252" s="10"/>
      <c r="DK252" s="10"/>
      <c r="DL252" s="10"/>
      <c r="DM252" s="10"/>
      <c r="DN252" s="10"/>
      <c r="DO252" s="10"/>
      <c r="DP252" s="10"/>
      <c r="DQ252" s="10"/>
      <c r="DR252" s="10"/>
      <c r="DS252" s="10"/>
      <c r="DT252" s="10"/>
      <c r="DU252" s="10"/>
      <c r="DV252" s="10"/>
    </row>
    <row r="253" spans="2:126" ht="15">
      <c r="B253" s="10"/>
      <c r="C253" s="3"/>
      <c r="D253" s="3"/>
      <c r="E253" s="3"/>
      <c r="F253" s="3"/>
      <c r="G253" s="3"/>
      <c r="H253" s="3"/>
      <c r="I253" s="3"/>
      <c r="J253" s="3"/>
      <c r="K253" s="3"/>
      <c r="L253" s="3"/>
      <c r="M253" s="3"/>
      <c r="N253" s="3"/>
      <c r="O253" s="3"/>
      <c r="P253" s="3"/>
      <c r="Q253" s="3"/>
      <c r="R253" s="3"/>
      <c r="S253" s="3"/>
      <c r="T253" s="3"/>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c r="BZ253" s="10"/>
      <c r="CA253" s="10"/>
      <c r="CB253" s="10"/>
      <c r="CC253" s="10"/>
      <c r="CD253" s="10"/>
      <c r="CE253" s="10"/>
      <c r="CF253" s="10"/>
      <c r="CG253" s="10"/>
      <c r="CH253" s="10"/>
      <c r="CI253" s="10"/>
      <c r="CJ253" s="10"/>
      <c r="CK253" s="10"/>
      <c r="CL253" s="10"/>
      <c r="CM253" s="10"/>
      <c r="CN253" s="10"/>
      <c r="CO253" s="10"/>
      <c r="CP253" s="10"/>
      <c r="CQ253" s="10"/>
      <c r="CR253" s="10"/>
      <c r="CS253" s="10"/>
      <c r="CT253" s="10"/>
      <c r="CU253" s="10"/>
      <c r="CV253" s="10"/>
      <c r="CW253" s="10"/>
      <c r="CX253" s="10"/>
      <c r="CY253" s="10"/>
      <c r="CZ253" s="10"/>
      <c r="DA253" s="10"/>
      <c r="DB253" s="10"/>
      <c r="DC253" s="10"/>
      <c r="DD253" s="10"/>
      <c r="DE253" s="10"/>
      <c r="DF253" s="10"/>
      <c r="DG253" s="10"/>
      <c r="DH253" s="10"/>
      <c r="DI253" s="10"/>
      <c r="DJ253" s="10"/>
      <c r="DK253" s="10"/>
      <c r="DL253" s="10"/>
      <c r="DM253" s="10"/>
      <c r="DN253" s="10"/>
      <c r="DO253" s="10"/>
      <c r="DP253" s="10"/>
      <c r="DQ253" s="10"/>
      <c r="DR253" s="10"/>
      <c r="DS253" s="10"/>
      <c r="DT253" s="10"/>
      <c r="DU253" s="10"/>
      <c r="DV253" s="10"/>
    </row>
    <row r="254" spans="2:126" ht="15">
      <c r="B254" s="10"/>
      <c r="C254" s="768" t="s">
        <v>531</v>
      </c>
      <c r="D254" s="768"/>
      <c r="E254" s="768"/>
      <c r="F254" s="768"/>
      <c r="G254" s="768"/>
      <c r="H254" s="3"/>
      <c r="I254" s="3"/>
      <c r="J254" s="3"/>
      <c r="K254" s="3"/>
      <c r="L254" s="3"/>
      <c r="M254" s="3"/>
      <c r="N254" s="3"/>
      <c r="O254" s="3"/>
      <c r="P254" s="3"/>
      <c r="Q254" s="3"/>
      <c r="R254" s="3"/>
      <c r="S254" s="3"/>
      <c r="T254" s="3"/>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10"/>
      <c r="CD254" s="10"/>
      <c r="CE254" s="10"/>
      <c r="CF254" s="10"/>
      <c r="CG254" s="10"/>
      <c r="CH254" s="10"/>
      <c r="CI254" s="10"/>
      <c r="CJ254" s="10"/>
      <c r="CK254" s="10"/>
      <c r="CL254" s="10"/>
      <c r="CM254" s="10"/>
      <c r="CN254" s="10"/>
      <c r="CO254" s="10"/>
      <c r="CP254" s="10"/>
      <c r="CQ254" s="10"/>
      <c r="CR254" s="10"/>
      <c r="CS254" s="10"/>
      <c r="CT254" s="10"/>
      <c r="CU254" s="10"/>
      <c r="CV254" s="10"/>
      <c r="CW254" s="10"/>
      <c r="CX254" s="10"/>
      <c r="CY254" s="10"/>
      <c r="CZ254" s="10"/>
      <c r="DA254" s="10"/>
      <c r="DB254" s="10"/>
      <c r="DC254" s="10"/>
      <c r="DD254" s="10"/>
      <c r="DE254" s="10"/>
      <c r="DF254" s="10"/>
      <c r="DG254" s="10"/>
      <c r="DH254" s="10"/>
      <c r="DI254" s="10"/>
      <c r="DJ254" s="10"/>
      <c r="DK254" s="10"/>
      <c r="DL254" s="10"/>
      <c r="DM254" s="10"/>
      <c r="DN254" s="10"/>
      <c r="DO254" s="10"/>
      <c r="DP254" s="10"/>
      <c r="DQ254" s="10"/>
      <c r="DR254" s="10"/>
      <c r="DS254" s="10"/>
      <c r="DT254" s="10"/>
      <c r="DU254" s="10"/>
      <c r="DV254" s="10"/>
    </row>
    <row r="255" spans="2:126" ht="15">
      <c r="B255" s="10"/>
      <c r="C255" s="3"/>
      <c r="D255" s="3"/>
      <c r="E255" s="3"/>
      <c r="F255" s="3"/>
      <c r="G255" s="3"/>
      <c r="H255" s="3"/>
      <c r="I255" s="3"/>
      <c r="J255" s="3"/>
      <c r="K255" s="3"/>
      <c r="L255" s="3"/>
      <c r="M255" s="3"/>
      <c r="N255" s="3"/>
      <c r="O255" s="3"/>
      <c r="P255" s="3"/>
      <c r="Q255" s="3"/>
      <c r="R255" s="3"/>
      <c r="S255" s="3"/>
      <c r="T255" s="3"/>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c r="BZ255" s="10"/>
      <c r="CA255" s="10"/>
      <c r="CB255" s="10"/>
      <c r="CC255" s="10"/>
      <c r="CD255" s="10"/>
      <c r="CE255" s="10"/>
      <c r="CF255" s="10"/>
      <c r="CG255" s="10"/>
      <c r="CH255" s="10"/>
      <c r="CI255" s="10"/>
      <c r="CJ255" s="10"/>
      <c r="CK255" s="10"/>
      <c r="CL255" s="10"/>
      <c r="CM255" s="10"/>
      <c r="CN255" s="10"/>
      <c r="CO255" s="10"/>
      <c r="CP255" s="10"/>
      <c r="CQ255" s="10"/>
      <c r="CR255" s="10"/>
      <c r="CS255" s="10"/>
      <c r="CT255" s="10"/>
      <c r="CU255" s="10"/>
      <c r="CV255" s="10"/>
      <c r="CW255" s="10"/>
      <c r="CX255" s="10"/>
      <c r="CY255" s="10"/>
      <c r="CZ255" s="10"/>
      <c r="DA255" s="10"/>
      <c r="DB255" s="10"/>
      <c r="DC255" s="10"/>
      <c r="DD255" s="10"/>
      <c r="DE255" s="10"/>
      <c r="DF255" s="10"/>
      <c r="DG255" s="10"/>
      <c r="DH255" s="10"/>
      <c r="DI255" s="10"/>
      <c r="DJ255" s="10"/>
      <c r="DK255" s="10"/>
      <c r="DL255" s="10"/>
      <c r="DM255" s="10"/>
      <c r="DN255" s="10"/>
      <c r="DO255" s="10"/>
      <c r="DP255" s="10"/>
      <c r="DQ255" s="10"/>
      <c r="DR255" s="10"/>
      <c r="DS255" s="10"/>
      <c r="DT255" s="10"/>
      <c r="DU255" s="10"/>
      <c r="DV255" s="10"/>
    </row>
    <row r="256" spans="2:126" ht="75">
      <c r="B256" s="10"/>
      <c r="C256" s="336" t="s">
        <v>38</v>
      </c>
      <c r="D256" s="99" t="str">
        <f>E196</f>
        <v>Laguna anaeróbica poco profunda</v>
      </c>
      <c r="E256" s="26" t="str">
        <f>E198</f>
        <v>Letrina, Clima seco, capa freática más baja que la letrina, familia reducida (3-5 personas)</v>
      </c>
      <c r="F256" s="388" t="str">
        <f>E199</f>
        <v>Sistema séptico</v>
      </c>
      <c r="G256" s="388" t="str">
        <f>E201</f>
        <v>Eliminación en río, lago y mar</v>
      </c>
      <c r="K256" s="3"/>
      <c r="L256" s="3"/>
      <c r="M256" s="3"/>
      <c r="N256" s="3"/>
      <c r="O256" s="3"/>
      <c r="P256" s="3"/>
      <c r="Q256" s="3"/>
      <c r="R256" s="3"/>
      <c r="S256" s="3"/>
      <c r="T256" s="3"/>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c r="BQ256" s="10"/>
      <c r="BR256" s="10"/>
      <c r="BS256" s="10"/>
      <c r="BT256" s="10"/>
      <c r="BU256" s="10"/>
      <c r="BV256" s="10"/>
      <c r="BW256" s="10"/>
      <c r="BX256" s="10"/>
      <c r="BY256" s="10"/>
      <c r="BZ256" s="10"/>
      <c r="CA256" s="10"/>
      <c r="CB256" s="10"/>
      <c r="CC256" s="10"/>
      <c r="CD256" s="10"/>
      <c r="CE256" s="10"/>
      <c r="CF256" s="10"/>
      <c r="CG256" s="10"/>
      <c r="CH256" s="10"/>
      <c r="CI256" s="10"/>
      <c r="CJ256" s="10"/>
      <c r="CK256" s="10"/>
      <c r="CL256" s="10"/>
      <c r="CM256" s="10"/>
      <c r="CN256" s="10"/>
      <c r="CO256" s="10"/>
      <c r="CP256" s="10"/>
      <c r="CQ256" s="10"/>
      <c r="CR256" s="10"/>
      <c r="CS256" s="10"/>
      <c r="CT256" s="10"/>
      <c r="CU256" s="10"/>
      <c r="CV256" s="10"/>
      <c r="CW256" s="10"/>
      <c r="CX256" s="10"/>
      <c r="CY256" s="10"/>
      <c r="CZ256" s="10"/>
      <c r="DA256" s="10"/>
      <c r="DB256" s="10"/>
      <c r="DC256" s="10"/>
      <c r="DD256" s="10"/>
      <c r="DE256" s="10"/>
      <c r="DF256" s="10"/>
      <c r="DG256" s="10"/>
      <c r="DH256" s="10"/>
      <c r="DI256" s="10"/>
      <c r="DJ256" s="10"/>
      <c r="DK256" s="10"/>
      <c r="DL256" s="10"/>
      <c r="DM256" s="10"/>
      <c r="DN256" s="10"/>
      <c r="DO256" s="10"/>
      <c r="DP256" s="10"/>
      <c r="DQ256" s="10"/>
      <c r="DR256" s="10"/>
      <c r="DS256" s="10"/>
      <c r="DT256" s="10"/>
      <c r="DU256" s="10"/>
      <c r="DV256" s="10"/>
    </row>
    <row r="257" spans="2:126" ht="15">
      <c r="B257" s="10"/>
      <c r="C257" s="124">
        <v>1994</v>
      </c>
      <c r="D257" s="389">
        <f>E211</f>
        <v>0.0011792851302094161</v>
      </c>
      <c r="E257" s="390">
        <f>G211</f>
        <v>0</v>
      </c>
      <c r="F257" s="390">
        <f aca="true" t="shared" si="49" ref="F257:F282">H211+I211</f>
        <v>0.2530833333333334</v>
      </c>
      <c r="G257" s="390">
        <f aca="true" t="shared" si="50" ref="G257:G282">F211+J211+K211</f>
        <v>0.7458207148697906</v>
      </c>
      <c r="H257" s="443">
        <f aca="true" t="shared" si="51" ref="H257:H281">SUM(D257:G257)</f>
        <v>1.0000833333333334</v>
      </c>
      <c r="I257" s="443"/>
      <c r="J257" s="443"/>
      <c r="K257" s="3"/>
      <c r="L257" s="3"/>
      <c r="M257" s="3"/>
      <c r="N257" s="3"/>
      <c r="O257" s="3"/>
      <c r="P257" s="3"/>
      <c r="Q257" s="3"/>
      <c r="R257" s="3"/>
      <c r="S257" s="3"/>
      <c r="T257" s="3"/>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0"/>
      <c r="BV257" s="10"/>
      <c r="BW257" s="10"/>
      <c r="BX257" s="10"/>
      <c r="BY257" s="10"/>
      <c r="BZ257" s="10"/>
      <c r="CA257" s="10"/>
      <c r="CB257" s="10"/>
      <c r="CC257" s="10"/>
      <c r="CD257" s="10"/>
      <c r="CE257" s="10"/>
      <c r="CF257" s="10"/>
      <c r="CG257" s="10"/>
      <c r="CH257" s="10"/>
      <c r="CI257" s="10"/>
      <c r="CJ257" s="10"/>
      <c r="CK257" s="10"/>
      <c r="CL257" s="10"/>
      <c r="CM257" s="10"/>
      <c r="CN257" s="10"/>
      <c r="CO257" s="10"/>
      <c r="CP257" s="10"/>
      <c r="CQ257" s="10"/>
      <c r="CR257" s="10"/>
      <c r="CS257" s="10"/>
      <c r="CT257" s="10"/>
      <c r="CU257" s="10"/>
      <c r="CV257" s="10"/>
      <c r="CW257" s="10"/>
      <c r="CX257" s="10"/>
      <c r="CY257" s="10"/>
      <c r="CZ257" s="10"/>
      <c r="DA257" s="10"/>
      <c r="DB257" s="10"/>
      <c r="DC257" s="10"/>
      <c r="DD257" s="10"/>
      <c r="DE257" s="10"/>
      <c r="DF257" s="10"/>
      <c r="DG257" s="10"/>
      <c r="DH257" s="10"/>
      <c r="DI257" s="10"/>
      <c r="DJ257" s="10"/>
      <c r="DK257" s="10"/>
      <c r="DL257" s="10"/>
      <c r="DM257" s="10"/>
      <c r="DN257" s="10"/>
      <c r="DO257" s="10"/>
      <c r="DP257" s="10"/>
      <c r="DQ257" s="10"/>
      <c r="DR257" s="10"/>
      <c r="DS257" s="10"/>
      <c r="DT257" s="10"/>
      <c r="DU257" s="10"/>
      <c r="DV257" s="10"/>
    </row>
    <row r="258" spans="2:126" ht="15">
      <c r="B258" s="10"/>
      <c r="C258" s="124">
        <v>1995</v>
      </c>
      <c r="D258" s="389">
        <f aca="true" t="shared" si="52" ref="D258:D282">E212</f>
        <v>0.0023585702604188323</v>
      </c>
      <c r="E258" s="390">
        <f aca="true" t="shared" si="53" ref="E258:E282">G212</f>
        <v>0</v>
      </c>
      <c r="F258" s="390">
        <f t="shared" si="49"/>
        <v>0.27316666666666667</v>
      </c>
      <c r="G258" s="390">
        <f t="shared" si="50"/>
        <v>0.7246414297395811</v>
      </c>
      <c r="H258" s="443">
        <f t="shared" si="51"/>
        <v>1.0001666666666666</v>
      </c>
      <c r="I258" s="443"/>
      <c r="J258" s="443"/>
      <c r="K258" s="3"/>
      <c r="L258" s="3"/>
      <c r="M258" s="3"/>
      <c r="N258" s="3"/>
      <c r="O258" s="3"/>
      <c r="P258" s="3"/>
      <c r="Q258" s="3"/>
      <c r="R258" s="3"/>
      <c r="S258" s="3"/>
      <c r="T258" s="3"/>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0"/>
      <c r="BV258" s="10"/>
      <c r="BW258" s="10"/>
      <c r="BX258" s="10"/>
      <c r="BY258" s="10"/>
      <c r="BZ258" s="10"/>
      <c r="CA258" s="10"/>
      <c r="CB258" s="10"/>
      <c r="CC258" s="10"/>
      <c r="CD258" s="10"/>
      <c r="CE258" s="10"/>
      <c r="CF258" s="10"/>
      <c r="CG258" s="10"/>
      <c r="CH258" s="10"/>
      <c r="CI258" s="10"/>
      <c r="CJ258" s="10"/>
      <c r="CK258" s="10"/>
      <c r="CL258" s="10"/>
      <c r="CM258" s="10"/>
      <c r="CN258" s="10"/>
      <c r="CO258" s="10"/>
      <c r="CP258" s="10"/>
      <c r="CQ258" s="10"/>
      <c r="CR258" s="10"/>
      <c r="CS258" s="10"/>
      <c r="CT258" s="10"/>
      <c r="CU258" s="10"/>
      <c r="CV258" s="10"/>
      <c r="CW258" s="10"/>
      <c r="CX258" s="10"/>
      <c r="CY258" s="10"/>
      <c r="CZ258" s="10"/>
      <c r="DA258" s="10"/>
      <c r="DB258" s="10"/>
      <c r="DC258" s="10"/>
      <c r="DD258" s="10"/>
      <c r="DE258" s="10"/>
      <c r="DF258" s="10"/>
      <c r="DG258" s="10"/>
      <c r="DH258" s="10"/>
      <c r="DI258" s="10"/>
      <c r="DJ258" s="10"/>
      <c r="DK258" s="10"/>
      <c r="DL258" s="10"/>
      <c r="DM258" s="10"/>
      <c r="DN258" s="10"/>
      <c r="DO258" s="10"/>
      <c r="DP258" s="10"/>
      <c r="DQ258" s="10"/>
      <c r="DR258" s="10"/>
      <c r="DS258" s="10"/>
      <c r="DT258" s="10"/>
      <c r="DU258" s="10"/>
      <c r="DV258" s="10"/>
    </row>
    <row r="259" spans="2:126" ht="15">
      <c r="B259" s="10"/>
      <c r="C259" s="124">
        <v>1996</v>
      </c>
      <c r="D259" s="389">
        <f t="shared" si="52"/>
        <v>0.0035378553906282484</v>
      </c>
      <c r="E259" s="390">
        <f t="shared" si="53"/>
        <v>0</v>
      </c>
      <c r="F259" s="390">
        <f t="shared" si="49"/>
        <v>0.29325</v>
      </c>
      <c r="G259" s="390">
        <f t="shared" si="50"/>
        <v>0.7034621446093717</v>
      </c>
      <c r="H259" s="443">
        <f t="shared" si="51"/>
        <v>1.0002499999999999</v>
      </c>
      <c r="I259" s="443"/>
      <c r="J259" s="443"/>
      <c r="K259" s="3"/>
      <c r="L259" s="3"/>
      <c r="M259" s="3"/>
      <c r="N259" s="3"/>
      <c r="O259" s="3"/>
      <c r="P259" s="3"/>
      <c r="Q259" s="3"/>
      <c r="R259" s="3"/>
      <c r="S259" s="3"/>
      <c r="T259" s="3"/>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c r="BZ259" s="10"/>
      <c r="CA259" s="10"/>
      <c r="CB259" s="10"/>
      <c r="CC259" s="10"/>
      <c r="CD259" s="10"/>
      <c r="CE259" s="10"/>
      <c r="CF259" s="10"/>
      <c r="CG259" s="10"/>
      <c r="CH259" s="10"/>
      <c r="CI259" s="10"/>
      <c r="CJ259" s="10"/>
      <c r="CK259" s="10"/>
      <c r="CL259" s="10"/>
      <c r="CM259" s="10"/>
      <c r="CN259" s="10"/>
      <c r="CO259" s="10"/>
      <c r="CP259" s="10"/>
      <c r="CQ259" s="10"/>
      <c r="CR259" s="10"/>
      <c r="CS259" s="10"/>
      <c r="CT259" s="10"/>
      <c r="CU259" s="10"/>
      <c r="CV259" s="10"/>
      <c r="CW259" s="10"/>
      <c r="CX259" s="10"/>
      <c r="CY259" s="10"/>
      <c r="CZ259" s="10"/>
      <c r="DA259" s="10"/>
      <c r="DB259" s="10"/>
      <c r="DC259" s="10"/>
      <c r="DD259" s="10"/>
      <c r="DE259" s="10"/>
      <c r="DF259" s="10"/>
      <c r="DG259" s="10"/>
      <c r="DH259" s="10"/>
      <c r="DI259" s="10"/>
      <c r="DJ259" s="10"/>
      <c r="DK259" s="10"/>
      <c r="DL259" s="10"/>
      <c r="DM259" s="10"/>
      <c r="DN259" s="10"/>
      <c r="DO259" s="10"/>
      <c r="DP259" s="10"/>
      <c r="DQ259" s="10"/>
      <c r="DR259" s="10"/>
      <c r="DS259" s="10"/>
      <c r="DT259" s="10"/>
      <c r="DU259" s="10"/>
      <c r="DV259" s="10"/>
    </row>
    <row r="260" spans="2:126" ht="15">
      <c r="B260" s="10"/>
      <c r="C260" s="124">
        <v>1997</v>
      </c>
      <c r="D260" s="389">
        <f t="shared" si="52"/>
        <v>0.0047171405208376645</v>
      </c>
      <c r="E260" s="390">
        <f t="shared" si="53"/>
        <v>0</v>
      </c>
      <c r="F260" s="390">
        <f t="shared" si="49"/>
        <v>0.31333333333333335</v>
      </c>
      <c r="G260" s="390">
        <f t="shared" si="50"/>
        <v>0.6822828594791623</v>
      </c>
      <c r="H260" s="443">
        <f t="shared" si="51"/>
        <v>1.0003333333333333</v>
      </c>
      <c r="I260" s="443"/>
      <c r="J260" s="443"/>
      <c r="K260" s="3"/>
      <c r="L260" s="3"/>
      <c r="M260" s="3"/>
      <c r="N260" s="3"/>
      <c r="O260" s="3"/>
      <c r="P260" s="3"/>
      <c r="Q260" s="3"/>
      <c r="R260" s="3"/>
      <c r="S260" s="3"/>
      <c r="T260" s="3"/>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c r="CC260" s="10"/>
      <c r="CD260" s="10"/>
      <c r="CE260" s="10"/>
      <c r="CF260" s="10"/>
      <c r="CG260" s="10"/>
      <c r="CH260" s="10"/>
      <c r="CI260" s="10"/>
      <c r="CJ260" s="10"/>
      <c r="CK260" s="10"/>
      <c r="CL260" s="10"/>
      <c r="CM260" s="10"/>
      <c r="CN260" s="10"/>
      <c r="CO260" s="10"/>
      <c r="CP260" s="10"/>
      <c r="CQ260" s="10"/>
      <c r="CR260" s="10"/>
      <c r="CS260" s="10"/>
      <c r="CT260" s="10"/>
      <c r="CU260" s="10"/>
      <c r="CV260" s="10"/>
      <c r="CW260" s="10"/>
      <c r="CX260" s="10"/>
      <c r="CY260" s="10"/>
      <c r="CZ260" s="10"/>
      <c r="DA260" s="10"/>
      <c r="DB260" s="10"/>
      <c r="DC260" s="10"/>
      <c r="DD260" s="10"/>
      <c r="DE260" s="10"/>
      <c r="DF260" s="10"/>
      <c r="DG260" s="10"/>
      <c r="DH260" s="10"/>
      <c r="DI260" s="10"/>
      <c r="DJ260" s="10"/>
      <c r="DK260" s="10"/>
      <c r="DL260" s="10"/>
      <c r="DM260" s="10"/>
      <c r="DN260" s="10"/>
      <c r="DO260" s="10"/>
      <c r="DP260" s="10"/>
      <c r="DQ260" s="10"/>
      <c r="DR260" s="10"/>
      <c r="DS260" s="10"/>
      <c r="DT260" s="10"/>
      <c r="DU260" s="10"/>
      <c r="DV260" s="10"/>
    </row>
    <row r="261" spans="2:126" ht="15">
      <c r="B261" s="10"/>
      <c r="C261" s="124">
        <v>1998</v>
      </c>
      <c r="D261" s="389">
        <f t="shared" si="52"/>
        <v>0.005896425651047081</v>
      </c>
      <c r="E261" s="390">
        <f t="shared" si="53"/>
        <v>0</v>
      </c>
      <c r="F261" s="390">
        <f t="shared" si="49"/>
        <v>0.3334166666666667</v>
      </c>
      <c r="G261" s="390">
        <f t="shared" si="50"/>
        <v>0.661103574348953</v>
      </c>
      <c r="H261" s="443">
        <f t="shared" si="51"/>
        <v>1.0004166666666667</v>
      </c>
      <c r="I261" s="443"/>
      <c r="J261" s="443"/>
      <c r="K261" s="3"/>
      <c r="L261" s="3"/>
      <c r="M261" s="3"/>
      <c r="N261" s="3"/>
      <c r="O261" s="3"/>
      <c r="P261" s="3"/>
      <c r="Q261" s="3"/>
      <c r="R261" s="3"/>
      <c r="S261" s="3"/>
      <c r="T261" s="3"/>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c r="CA261" s="10"/>
      <c r="CB261" s="10"/>
      <c r="CC261" s="10"/>
      <c r="CD261" s="10"/>
      <c r="CE261" s="10"/>
      <c r="CF261" s="10"/>
      <c r="CG261" s="10"/>
      <c r="CH261" s="10"/>
      <c r="CI261" s="10"/>
      <c r="CJ261" s="10"/>
      <c r="CK261" s="10"/>
      <c r="CL261" s="10"/>
      <c r="CM261" s="10"/>
      <c r="CN261" s="10"/>
      <c r="CO261" s="10"/>
      <c r="CP261" s="10"/>
      <c r="CQ261" s="10"/>
      <c r="CR261" s="10"/>
      <c r="CS261" s="10"/>
      <c r="CT261" s="10"/>
      <c r="CU261" s="10"/>
      <c r="CV261" s="10"/>
      <c r="CW261" s="10"/>
      <c r="CX261" s="10"/>
      <c r="CY261" s="10"/>
      <c r="CZ261" s="10"/>
      <c r="DA261" s="10"/>
      <c r="DB261" s="10"/>
      <c r="DC261" s="10"/>
      <c r="DD261" s="10"/>
      <c r="DE261" s="10"/>
      <c r="DF261" s="10"/>
      <c r="DG261" s="10"/>
      <c r="DH261" s="10"/>
      <c r="DI261" s="10"/>
      <c r="DJ261" s="10"/>
      <c r="DK261" s="10"/>
      <c r="DL261" s="10"/>
      <c r="DM261" s="10"/>
      <c r="DN261" s="10"/>
      <c r="DO261" s="10"/>
      <c r="DP261" s="10"/>
      <c r="DQ261" s="10"/>
      <c r="DR261" s="10"/>
      <c r="DS261" s="10"/>
      <c r="DT261" s="10"/>
      <c r="DU261" s="10"/>
      <c r="DV261" s="10"/>
    </row>
    <row r="262" spans="2:126" ht="15">
      <c r="B262" s="10"/>
      <c r="C262" s="124">
        <v>1999</v>
      </c>
      <c r="D262" s="389">
        <f t="shared" si="52"/>
        <v>0.007075710781256497</v>
      </c>
      <c r="E262" s="390">
        <f t="shared" si="53"/>
        <v>0</v>
      </c>
      <c r="F262" s="390">
        <f t="shared" si="49"/>
        <v>0.35350000000000004</v>
      </c>
      <c r="G262" s="390">
        <f t="shared" si="50"/>
        <v>0.6399242892187434</v>
      </c>
      <c r="H262" s="443">
        <f t="shared" si="51"/>
        <v>1.0005</v>
      </c>
      <c r="I262" s="443"/>
      <c r="J262" s="443"/>
      <c r="K262" s="3"/>
      <c r="L262" s="3"/>
      <c r="M262" s="3"/>
      <c r="N262" s="3"/>
      <c r="O262" s="3"/>
      <c r="P262" s="3"/>
      <c r="Q262" s="3"/>
      <c r="R262" s="3"/>
      <c r="S262" s="3"/>
      <c r="T262" s="3"/>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10"/>
      <c r="CD262" s="10"/>
      <c r="CE262" s="10"/>
      <c r="CF262" s="10"/>
      <c r="CG262" s="10"/>
      <c r="CH262" s="10"/>
      <c r="CI262" s="10"/>
      <c r="CJ262" s="10"/>
      <c r="CK262" s="10"/>
      <c r="CL262" s="10"/>
      <c r="CM262" s="10"/>
      <c r="CN262" s="10"/>
      <c r="CO262" s="10"/>
      <c r="CP262" s="10"/>
      <c r="CQ262" s="10"/>
      <c r="CR262" s="10"/>
      <c r="CS262" s="10"/>
      <c r="CT262" s="10"/>
      <c r="CU262" s="10"/>
      <c r="CV262" s="10"/>
      <c r="CW262" s="10"/>
      <c r="CX262" s="10"/>
      <c r="CY262" s="10"/>
      <c r="CZ262" s="10"/>
      <c r="DA262" s="10"/>
      <c r="DB262" s="10"/>
      <c r="DC262" s="10"/>
      <c r="DD262" s="10"/>
      <c r="DE262" s="10"/>
      <c r="DF262" s="10"/>
      <c r="DG262" s="10"/>
      <c r="DH262" s="10"/>
      <c r="DI262" s="10"/>
      <c r="DJ262" s="10"/>
      <c r="DK262" s="10"/>
      <c r="DL262" s="10"/>
      <c r="DM262" s="10"/>
      <c r="DN262" s="10"/>
      <c r="DO262" s="10"/>
      <c r="DP262" s="10"/>
      <c r="DQ262" s="10"/>
      <c r="DR262" s="10"/>
      <c r="DS262" s="10"/>
      <c r="DT262" s="10"/>
      <c r="DU262" s="10"/>
      <c r="DV262" s="10"/>
    </row>
    <row r="263" spans="2:126" ht="15">
      <c r="B263" s="10"/>
      <c r="C263" s="124">
        <v>2000</v>
      </c>
      <c r="D263" s="389">
        <f t="shared" si="52"/>
        <v>0.008254995911465914</v>
      </c>
      <c r="E263" s="390">
        <f t="shared" si="53"/>
        <v>0</v>
      </c>
      <c r="F263" s="390">
        <f t="shared" si="49"/>
        <v>0.3735833333333333</v>
      </c>
      <c r="G263" s="390">
        <f t="shared" si="50"/>
        <v>0.6187450040885341</v>
      </c>
      <c r="H263" s="443">
        <f t="shared" si="51"/>
        <v>1.0005833333333332</v>
      </c>
      <c r="I263" s="443"/>
      <c r="J263" s="443"/>
      <c r="K263" s="3"/>
      <c r="L263" s="3"/>
      <c r="M263" s="3"/>
      <c r="N263" s="3"/>
      <c r="O263" s="3"/>
      <c r="P263" s="3"/>
      <c r="Q263" s="3"/>
      <c r="R263" s="3"/>
      <c r="S263" s="3"/>
      <c r="T263" s="3"/>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c r="CC263" s="10"/>
      <c r="CD263" s="10"/>
      <c r="CE263" s="10"/>
      <c r="CF263" s="10"/>
      <c r="CG263" s="10"/>
      <c r="CH263" s="10"/>
      <c r="CI263" s="10"/>
      <c r="CJ263" s="10"/>
      <c r="CK263" s="10"/>
      <c r="CL263" s="10"/>
      <c r="CM263" s="10"/>
      <c r="CN263" s="10"/>
      <c r="CO263" s="10"/>
      <c r="CP263" s="10"/>
      <c r="CQ263" s="10"/>
      <c r="CR263" s="10"/>
      <c r="CS263" s="10"/>
      <c r="CT263" s="10"/>
      <c r="CU263" s="10"/>
      <c r="CV263" s="10"/>
      <c r="CW263" s="10"/>
      <c r="CX263" s="10"/>
      <c r="CY263" s="10"/>
      <c r="CZ263" s="10"/>
      <c r="DA263" s="10"/>
      <c r="DB263" s="10"/>
      <c r="DC263" s="10"/>
      <c r="DD263" s="10"/>
      <c r="DE263" s="10"/>
      <c r="DF263" s="10"/>
      <c r="DG263" s="10"/>
      <c r="DH263" s="10"/>
      <c r="DI263" s="10"/>
      <c r="DJ263" s="10"/>
      <c r="DK263" s="10"/>
      <c r="DL263" s="10"/>
      <c r="DM263" s="10"/>
      <c r="DN263" s="10"/>
      <c r="DO263" s="10"/>
      <c r="DP263" s="10"/>
      <c r="DQ263" s="10"/>
      <c r="DR263" s="10"/>
      <c r="DS263" s="10"/>
      <c r="DT263" s="10"/>
      <c r="DU263" s="10"/>
      <c r="DV263" s="10"/>
    </row>
    <row r="264" spans="2:126" ht="15">
      <c r="B264" s="10"/>
      <c r="C264" s="124">
        <v>2001</v>
      </c>
      <c r="D264" s="389">
        <f t="shared" si="52"/>
        <v>0.009434281041675329</v>
      </c>
      <c r="E264" s="390">
        <f t="shared" si="53"/>
        <v>0</v>
      </c>
      <c r="F264" s="390">
        <f t="shared" si="49"/>
        <v>0.39366666666666666</v>
      </c>
      <c r="G264" s="390">
        <f t="shared" si="50"/>
        <v>0.5975657189583247</v>
      </c>
      <c r="H264" s="443">
        <f t="shared" si="51"/>
        <v>1.0006666666666666</v>
      </c>
      <c r="I264" s="443"/>
      <c r="J264" s="443"/>
      <c r="K264" s="3"/>
      <c r="L264" s="3"/>
      <c r="M264" s="3"/>
      <c r="N264" s="3"/>
      <c r="O264" s="3"/>
      <c r="P264" s="3"/>
      <c r="Q264" s="3"/>
      <c r="R264" s="3"/>
      <c r="S264" s="3"/>
      <c r="T264" s="3"/>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10"/>
      <c r="CD264" s="10"/>
      <c r="CE264" s="10"/>
      <c r="CF264" s="10"/>
      <c r="CG264" s="10"/>
      <c r="CH264" s="10"/>
      <c r="CI264" s="10"/>
      <c r="CJ264" s="10"/>
      <c r="CK264" s="10"/>
      <c r="CL264" s="10"/>
      <c r="CM264" s="10"/>
      <c r="CN264" s="10"/>
      <c r="CO264" s="10"/>
      <c r="CP264" s="10"/>
      <c r="CQ264" s="10"/>
      <c r="CR264" s="10"/>
      <c r="CS264" s="10"/>
      <c r="CT264" s="10"/>
      <c r="CU264" s="10"/>
      <c r="CV264" s="10"/>
      <c r="CW264" s="10"/>
      <c r="CX264" s="10"/>
      <c r="CY264" s="10"/>
      <c r="CZ264" s="10"/>
      <c r="DA264" s="10"/>
      <c r="DB264" s="10"/>
      <c r="DC264" s="10"/>
      <c r="DD264" s="10"/>
      <c r="DE264" s="10"/>
      <c r="DF264" s="10"/>
      <c r="DG264" s="10"/>
      <c r="DH264" s="10"/>
      <c r="DI264" s="10"/>
      <c r="DJ264" s="10"/>
      <c r="DK264" s="10"/>
      <c r="DL264" s="10"/>
      <c r="DM264" s="10"/>
      <c r="DN264" s="10"/>
      <c r="DO264" s="10"/>
      <c r="DP264" s="10"/>
      <c r="DQ264" s="10"/>
      <c r="DR264" s="10"/>
      <c r="DS264" s="10"/>
      <c r="DT264" s="10"/>
      <c r="DU264" s="10"/>
      <c r="DV264" s="10"/>
    </row>
    <row r="265" spans="2:126" ht="15">
      <c r="B265" s="10"/>
      <c r="C265" s="124">
        <v>2002</v>
      </c>
      <c r="D265" s="389">
        <f t="shared" si="52"/>
        <v>0.010613566171884744</v>
      </c>
      <c r="E265" s="390">
        <f t="shared" si="53"/>
        <v>0</v>
      </c>
      <c r="F265" s="390">
        <f t="shared" si="49"/>
        <v>0.41375</v>
      </c>
      <c r="G265" s="390">
        <f t="shared" si="50"/>
        <v>0.5763864338281153</v>
      </c>
      <c r="H265" s="443">
        <f t="shared" si="51"/>
        <v>1.00075</v>
      </c>
      <c r="I265" s="443"/>
      <c r="J265" s="443"/>
      <c r="K265" s="3"/>
      <c r="L265" s="3"/>
      <c r="M265" s="3"/>
      <c r="N265" s="3"/>
      <c r="O265" s="3"/>
      <c r="P265" s="3"/>
      <c r="Q265" s="3"/>
      <c r="R265" s="3"/>
      <c r="S265" s="3"/>
      <c r="T265" s="3"/>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c r="BZ265" s="10"/>
      <c r="CA265" s="10"/>
      <c r="CB265" s="10"/>
      <c r="CC265" s="10"/>
      <c r="CD265" s="10"/>
      <c r="CE265" s="10"/>
      <c r="CF265" s="10"/>
      <c r="CG265" s="10"/>
      <c r="CH265" s="10"/>
      <c r="CI265" s="10"/>
      <c r="CJ265" s="10"/>
      <c r="CK265" s="10"/>
      <c r="CL265" s="10"/>
      <c r="CM265" s="10"/>
      <c r="CN265" s="10"/>
      <c r="CO265" s="10"/>
      <c r="CP265" s="10"/>
      <c r="CQ265" s="10"/>
      <c r="CR265" s="10"/>
      <c r="CS265" s="10"/>
      <c r="CT265" s="10"/>
      <c r="CU265" s="10"/>
      <c r="CV265" s="10"/>
      <c r="CW265" s="10"/>
      <c r="CX265" s="10"/>
      <c r="CY265" s="10"/>
      <c r="CZ265" s="10"/>
      <c r="DA265" s="10"/>
      <c r="DB265" s="10"/>
      <c r="DC265" s="10"/>
      <c r="DD265" s="10"/>
      <c r="DE265" s="10"/>
      <c r="DF265" s="10"/>
      <c r="DG265" s="10"/>
      <c r="DH265" s="10"/>
      <c r="DI265" s="10"/>
      <c r="DJ265" s="10"/>
      <c r="DK265" s="10"/>
      <c r="DL265" s="10"/>
      <c r="DM265" s="10"/>
      <c r="DN265" s="10"/>
      <c r="DO265" s="10"/>
      <c r="DP265" s="10"/>
      <c r="DQ265" s="10"/>
      <c r="DR265" s="10"/>
      <c r="DS265" s="10"/>
      <c r="DT265" s="10"/>
      <c r="DU265" s="10"/>
      <c r="DV265" s="10"/>
    </row>
    <row r="266" spans="2:126" ht="15">
      <c r="B266" s="10"/>
      <c r="C266" s="124">
        <v>2003</v>
      </c>
      <c r="D266" s="389">
        <f t="shared" si="52"/>
        <v>0.011792851302094162</v>
      </c>
      <c r="E266" s="390">
        <f t="shared" si="53"/>
        <v>0</v>
      </c>
      <c r="F266" s="390">
        <f t="shared" si="49"/>
        <v>0.4338333333333333</v>
      </c>
      <c r="G266" s="390">
        <f t="shared" si="50"/>
        <v>0.5552071486979058</v>
      </c>
      <c r="H266" s="443">
        <f t="shared" si="51"/>
        <v>1.0008333333333332</v>
      </c>
      <c r="I266" s="443"/>
      <c r="J266" s="443"/>
      <c r="K266" s="3"/>
      <c r="L266" s="3"/>
      <c r="M266" s="3"/>
      <c r="N266" s="3"/>
      <c r="O266" s="3"/>
      <c r="P266" s="3"/>
      <c r="Q266" s="3"/>
      <c r="R266" s="3"/>
      <c r="S266" s="3"/>
      <c r="T266" s="3"/>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10"/>
      <c r="CD266" s="10"/>
      <c r="CE266" s="10"/>
      <c r="CF266" s="10"/>
      <c r="CG266" s="10"/>
      <c r="CH266" s="10"/>
      <c r="CI266" s="10"/>
      <c r="CJ266" s="10"/>
      <c r="CK266" s="10"/>
      <c r="CL266" s="10"/>
      <c r="CM266" s="10"/>
      <c r="CN266" s="10"/>
      <c r="CO266" s="10"/>
      <c r="CP266" s="10"/>
      <c r="CQ266" s="10"/>
      <c r="CR266" s="10"/>
      <c r="CS266" s="10"/>
      <c r="CT266" s="10"/>
      <c r="CU266" s="10"/>
      <c r="CV266" s="10"/>
      <c r="CW266" s="10"/>
      <c r="CX266" s="10"/>
      <c r="CY266" s="10"/>
      <c r="CZ266" s="10"/>
      <c r="DA266" s="10"/>
      <c r="DB266" s="10"/>
      <c r="DC266" s="10"/>
      <c r="DD266" s="10"/>
      <c r="DE266" s="10"/>
      <c r="DF266" s="10"/>
      <c r="DG266" s="10"/>
      <c r="DH266" s="10"/>
      <c r="DI266" s="10"/>
      <c r="DJ266" s="10"/>
      <c r="DK266" s="10"/>
      <c r="DL266" s="10"/>
      <c r="DM266" s="10"/>
      <c r="DN266" s="10"/>
      <c r="DO266" s="10"/>
      <c r="DP266" s="10"/>
      <c r="DQ266" s="10"/>
      <c r="DR266" s="10"/>
      <c r="DS266" s="10"/>
      <c r="DT266" s="10"/>
      <c r="DU266" s="10"/>
      <c r="DV266" s="10"/>
    </row>
    <row r="267" spans="2:126" ht="15">
      <c r="B267" s="10"/>
      <c r="C267" s="124">
        <v>2004</v>
      </c>
      <c r="D267" s="389">
        <f t="shared" si="52"/>
        <v>0.012972136432303577</v>
      </c>
      <c r="E267" s="390">
        <f t="shared" si="53"/>
        <v>0</v>
      </c>
      <c r="F267" s="390">
        <f t="shared" si="49"/>
        <v>0.45391666666666663</v>
      </c>
      <c r="G267" s="390">
        <f t="shared" si="50"/>
        <v>0.5340278635676964</v>
      </c>
      <c r="H267" s="443">
        <f t="shared" si="51"/>
        <v>1.0009166666666665</v>
      </c>
      <c r="I267" s="443"/>
      <c r="J267" s="443"/>
      <c r="K267" s="3"/>
      <c r="L267" s="3"/>
      <c r="M267" s="3"/>
      <c r="N267" s="3"/>
      <c r="O267" s="3"/>
      <c r="P267" s="3"/>
      <c r="Q267" s="3"/>
      <c r="R267" s="3"/>
      <c r="S267" s="3"/>
      <c r="T267" s="3"/>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c r="BZ267" s="10"/>
      <c r="CA267" s="10"/>
      <c r="CB267" s="10"/>
      <c r="CC267" s="10"/>
      <c r="CD267" s="10"/>
      <c r="CE267" s="10"/>
      <c r="CF267" s="10"/>
      <c r="CG267" s="10"/>
      <c r="CH267" s="10"/>
      <c r="CI267" s="10"/>
      <c r="CJ267" s="10"/>
      <c r="CK267" s="10"/>
      <c r="CL267" s="10"/>
      <c r="CM267" s="10"/>
      <c r="CN267" s="10"/>
      <c r="CO267" s="10"/>
      <c r="CP267" s="10"/>
      <c r="CQ267" s="10"/>
      <c r="CR267" s="10"/>
      <c r="CS267" s="10"/>
      <c r="CT267" s="10"/>
      <c r="CU267" s="10"/>
      <c r="CV267" s="10"/>
      <c r="CW267" s="10"/>
      <c r="CX267" s="10"/>
      <c r="CY267" s="10"/>
      <c r="CZ267" s="10"/>
      <c r="DA267" s="10"/>
      <c r="DB267" s="10"/>
      <c r="DC267" s="10"/>
      <c r="DD267" s="10"/>
      <c r="DE267" s="10"/>
      <c r="DF267" s="10"/>
      <c r="DG267" s="10"/>
      <c r="DH267" s="10"/>
      <c r="DI267" s="10"/>
      <c r="DJ267" s="10"/>
      <c r="DK267" s="10"/>
      <c r="DL267" s="10"/>
      <c r="DM267" s="10"/>
      <c r="DN267" s="10"/>
      <c r="DO267" s="10"/>
      <c r="DP267" s="10"/>
      <c r="DQ267" s="10"/>
      <c r="DR267" s="10"/>
      <c r="DS267" s="10"/>
      <c r="DT267" s="10"/>
      <c r="DU267" s="10"/>
      <c r="DV267" s="10"/>
    </row>
    <row r="268" spans="2:126" ht="15">
      <c r="B268" s="10"/>
      <c r="C268" s="124">
        <v>2005</v>
      </c>
      <c r="D268" s="389">
        <f t="shared" si="52"/>
        <v>0.014151421562512994</v>
      </c>
      <c r="E268" s="390">
        <f t="shared" si="53"/>
        <v>0</v>
      </c>
      <c r="F268" s="390">
        <f t="shared" si="49"/>
        <v>0.474</v>
      </c>
      <c r="G268" s="390">
        <f t="shared" si="50"/>
        <v>0.512848578437487</v>
      </c>
      <c r="H268" s="443">
        <f t="shared" si="51"/>
        <v>1.001</v>
      </c>
      <c r="I268" s="443"/>
      <c r="J268" s="443"/>
      <c r="K268" s="3"/>
      <c r="L268" s="3"/>
      <c r="M268" s="3"/>
      <c r="N268" s="3"/>
      <c r="O268" s="3"/>
      <c r="P268" s="3"/>
      <c r="Q268" s="3"/>
      <c r="R268" s="3"/>
      <c r="S268" s="3"/>
      <c r="T268" s="3"/>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c r="CC268" s="10"/>
      <c r="CD268" s="10"/>
      <c r="CE268" s="10"/>
      <c r="CF268" s="10"/>
      <c r="CG268" s="10"/>
      <c r="CH268" s="10"/>
      <c r="CI268" s="10"/>
      <c r="CJ268" s="10"/>
      <c r="CK268" s="10"/>
      <c r="CL268" s="10"/>
      <c r="CM268" s="10"/>
      <c r="CN268" s="10"/>
      <c r="CO268" s="10"/>
      <c r="CP268" s="10"/>
      <c r="CQ268" s="10"/>
      <c r="CR268" s="10"/>
      <c r="CS268" s="10"/>
      <c r="CT268" s="10"/>
      <c r="CU268" s="10"/>
      <c r="CV268" s="10"/>
      <c r="CW268" s="10"/>
      <c r="CX268" s="10"/>
      <c r="CY268" s="10"/>
      <c r="CZ268" s="10"/>
      <c r="DA268" s="10"/>
      <c r="DB268" s="10"/>
      <c r="DC268" s="10"/>
      <c r="DD268" s="10"/>
      <c r="DE268" s="10"/>
      <c r="DF268" s="10"/>
      <c r="DG268" s="10"/>
      <c r="DH268" s="10"/>
      <c r="DI268" s="10"/>
      <c r="DJ268" s="10"/>
      <c r="DK268" s="10"/>
      <c r="DL268" s="10"/>
      <c r="DM268" s="10"/>
      <c r="DN268" s="10"/>
      <c r="DO268" s="10"/>
      <c r="DP268" s="10"/>
      <c r="DQ268" s="10"/>
      <c r="DR268" s="10"/>
      <c r="DS268" s="10"/>
      <c r="DT268" s="10"/>
      <c r="DU268" s="10"/>
      <c r="DV268" s="10"/>
    </row>
    <row r="269" spans="2:126" ht="15">
      <c r="B269" s="10"/>
      <c r="C269" s="124">
        <v>2006</v>
      </c>
      <c r="D269" s="389">
        <f t="shared" si="52"/>
        <v>0.015116291214502513</v>
      </c>
      <c r="E269" s="390">
        <f t="shared" si="53"/>
        <v>0</v>
      </c>
      <c r="F269" s="390">
        <f t="shared" si="49"/>
        <v>0.4995</v>
      </c>
      <c r="G269" s="390">
        <f t="shared" si="50"/>
        <v>0.4863837087854974</v>
      </c>
      <c r="H269" s="443">
        <f t="shared" si="51"/>
        <v>1.001</v>
      </c>
      <c r="I269" s="443"/>
      <c r="J269" s="443"/>
      <c r="K269" s="3"/>
      <c r="L269" s="3"/>
      <c r="M269" s="3"/>
      <c r="N269" s="3"/>
      <c r="O269" s="3"/>
      <c r="P269" s="3"/>
      <c r="Q269" s="3"/>
      <c r="R269" s="3"/>
      <c r="S269" s="3"/>
      <c r="T269" s="3"/>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c r="CA269" s="10"/>
      <c r="CB269" s="10"/>
      <c r="CC269" s="10"/>
      <c r="CD269" s="10"/>
      <c r="CE269" s="10"/>
      <c r="CF269" s="10"/>
      <c r="CG269" s="10"/>
      <c r="CH269" s="10"/>
      <c r="CI269" s="10"/>
      <c r="CJ269" s="10"/>
      <c r="CK269" s="10"/>
      <c r="CL269" s="10"/>
      <c r="CM269" s="10"/>
      <c r="CN269" s="10"/>
      <c r="CO269" s="10"/>
      <c r="CP269" s="10"/>
      <c r="CQ269" s="10"/>
      <c r="CR269" s="10"/>
      <c r="CS269" s="10"/>
      <c r="CT269" s="10"/>
      <c r="CU269" s="10"/>
      <c r="CV269" s="10"/>
      <c r="CW269" s="10"/>
      <c r="CX269" s="10"/>
      <c r="CY269" s="10"/>
      <c r="CZ269" s="10"/>
      <c r="DA269" s="10"/>
      <c r="DB269" s="10"/>
      <c r="DC269" s="10"/>
      <c r="DD269" s="10"/>
      <c r="DE269" s="10"/>
      <c r="DF269" s="10"/>
      <c r="DG269" s="10"/>
      <c r="DH269" s="10"/>
      <c r="DI269" s="10"/>
      <c r="DJ269" s="10"/>
      <c r="DK269" s="10"/>
      <c r="DL269" s="10"/>
      <c r="DM269" s="10"/>
      <c r="DN269" s="10"/>
      <c r="DO269" s="10"/>
      <c r="DP269" s="10"/>
      <c r="DQ269" s="10"/>
      <c r="DR269" s="10"/>
      <c r="DS269" s="10"/>
      <c r="DT269" s="10"/>
      <c r="DU269" s="10"/>
      <c r="DV269" s="10"/>
    </row>
    <row r="270" spans="2:126" ht="15">
      <c r="B270" s="10"/>
      <c r="C270" s="124">
        <v>2007</v>
      </c>
      <c r="D270" s="389">
        <f t="shared" si="52"/>
        <v>0.01608116086649204</v>
      </c>
      <c r="E270" s="390">
        <f t="shared" si="53"/>
        <v>0</v>
      </c>
      <c r="F270" s="390">
        <f t="shared" si="49"/>
        <v>0.525</v>
      </c>
      <c r="G270" s="390">
        <f t="shared" si="50"/>
        <v>0.45991883913350795</v>
      </c>
      <c r="H270" s="443">
        <f t="shared" si="51"/>
        <v>1.001</v>
      </c>
      <c r="I270" s="443"/>
      <c r="J270" s="443"/>
      <c r="K270" s="3"/>
      <c r="L270" s="3"/>
      <c r="M270" s="3"/>
      <c r="N270" s="3"/>
      <c r="O270" s="3"/>
      <c r="P270" s="3"/>
      <c r="Q270" s="3"/>
      <c r="R270" s="3"/>
      <c r="S270" s="3"/>
      <c r="T270" s="3"/>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10"/>
      <c r="CD270" s="10"/>
      <c r="CE270" s="10"/>
      <c r="CF270" s="10"/>
      <c r="CG270" s="10"/>
      <c r="CH270" s="10"/>
      <c r="CI270" s="10"/>
      <c r="CJ270" s="10"/>
      <c r="CK270" s="10"/>
      <c r="CL270" s="10"/>
      <c r="CM270" s="10"/>
      <c r="CN270" s="10"/>
      <c r="CO270" s="10"/>
      <c r="CP270" s="10"/>
      <c r="CQ270" s="10"/>
      <c r="CR270" s="10"/>
      <c r="CS270" s="10"/>
      <c r="CT270" s="10"/>
      <c r="CU270" s="10"/>
      <c r="CV270" s="10"/>
      <c r="CW270" s="10"/>
      <c r="CX270" s="10"/>
      <c r="CY270" s="10"/>
      <c r="CZ270" s="10"/>
      <c r="DA270" s="10"/>
      <c r="DB270" s="10"/>
      <c r="DC270" s="10"/>
      <c r="DD270" s="10"/>
      <c r="DE270" s="10"/>
      <c r="DF270" s="10"/>
      <c r="DG270" s="10"/>
      <c r="DH270" s="10"/>
      <c r="DI270" s="10"/>
      <c r="DJ270" s="10"/>
      <c r="DK270" s="10"/>
      <c r="DL270" s="10"/>
      <c r="DM270" s="10"/>
      <c r="DN270" s="10"/>
      <c r="DO270" s="10"/>
      <c r="DP270" s="10"/>
      <c r="DQ270" s="10"/>
      <c r="DR270" s="10"/>
      <c r="DS270" s="10"/>
      <c r="DT270" s="10"/>
      <c r="DU270" s="10"/>
      <c r="DV270" s="10"/>
    </row>
    <row r="271" spans="2:126" ht="15">
      <c r="B271" s="10"/>
      <c r="C271" s="124">
        <v>2008</v>
      </c>
      <c r="D271" s="389">
        <f t="shared" si="52"/>
        <v>0.02714499954263856</v>
      </c>
      <c r="E271" s="390">
        <f t="shared" si="53"/>
        <v>0.0128</v>
      </c>
      <c r="F271" s="390">
        <f t="shared" si="49"/>
        <v>0.523</v>
      </c>
      <c r="G271" s="390">
        <f t="shared" si="50"/>
        <v>0.4378550004573614</v>
      </c>
      <c r="H271" s="443">
        <f t="shared" si="51"/>
        <v>1.0008</v>
      </c>
      <c r="I271" s="443"/>
      <c r="J271" s="443"/>
      <c r="K271" s="3"/>
      <c r="L271" s="3"/>
      <c r="M271" s="3"/>
      <c r="N271" s="3"/>
      <c r="O271" s="3"/>
      <c r="P271" s="3"/>
      <c r="Q271" s="3"/>
      <c r="R271" s="3"/>
      <c r="S271" s="3"/>
      <c r="T271" s="3"/>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10"/>
      <c r="CD271" s="10"/>
      <c r="CE271" s="10"/>
      <c r="CF271" s="10"/>
      <c r="CG271" s="10"/>
      <c r="CH271" s="10"/>
      <c r="CI271" s="10"/>
      <c r="CJ271" s="10"/>
      <c r="CK271" s="10"/>
      <c r="CL271" s="10"/>
      <c r="CM271" s="10"/>
      <c r="CN271" s="10"/>
      <c r="CO271" s="10"/>
      <c r="CP271" s="10"/>
      <c r="CQ271" s="10"/>
      <c r="CR271" s="10"/>
      <c r="CS271" s="10"/>
      <c r="CT271" s="10"/>
      <c r="CU271" s="10"/>
      <c r="CV271" s="10"/>
      <c r="CW271" s="10"/>
      <c r="CX271" s="10"/>
      <c r="CY271" s="10"/>
      <c r="CZ271" s="10"/>
      <c r="DA271" s="10"/>
      <c r="DB271" s="10"/>
      <c r="DC271" s="10"/>
      <c r="DD271" s="10"/>
      <c r="DE271" s="10"/>
      <c r="DF271" s="10"/>
      <c r="DG271" s="10"/>
      <c r="DH271" s="10"/>
      <c r="DI271" s="10"/>
      <c r="DJ271" s="10"/>
      <c r="DK271" s="10"/>
      <c r="DL271" s="10"/>
      <c r="DM271" s="10"/>
      <c r="DN271" s="10"/>
      <c r="DO271" s="10"/>
      <c r="DP271" s="10"/>
      <c r="DQ271" s="10"/>
      <c r="DR271" s="10"/>
      <c r="DS271" s="10"/>
      <c r="DT271" s="10"/>
      <c r="DU271" s="10"/>
      <c r="DV271" s="10"/>
    </row>
    <row r="272" spans="2:126" ht="15">
      <c r="B272" s="10"/>
      <c r="C272" s="124">
        <v>2009</v>
      </c>
      <c r="D272" s="389">
        <f t="shared" si="52"/>
        <v>0.03820883821878508</v>
      </c>
      <c r="E272" s="390">
        <f t="shared" si="53"/>
        <v>0.0256</v>
      </c>
      <c r="F272" s="390">
        <f t="shared" si="49"/>
        <v>0.521</v>
      </c>
      <c r="G272" s="390">
        <f t="shared" si="50"/>
        <v>0.4157911617812149</v>
      </c>
      <c r="H272" s="443">
        <f t="shared" si="51"/>
        <v>1.0006</v>
      </c>
      <c r="I272" s="443"/>
      <c r="J272" s="443"/>
      <c r="K272" s="3"/>
      <c r="L272" s="3"/>
      <c r="M272" s="3"/>
      <c r="N272" s="3"/>
      <c r="O272" s="3"/>
      <c r="P272" s="3"/>
      <c r="Q272" s="3"/>
      <c r="R272" s="3"/>
      <c r="S272" s="3"/>
      <c r="T272" s="3"/>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c r="BZ272" s="10"/>
      <c r="CA272" s="10"/>
      <c r="CB272" s="10"/>
      <c r="CC272" s="10"/>
      <c r="CD272" s="10"/>
      <c r="CE272" s="10"/>
      <c r="CF272" s="10"/>
      <c r="CG272" s="10"/>
      <c r="CH272" s="10"/>
      <c r="CI272" s="10"/>
      <c r="CJ272" s="10"/>
      <c r="CK272" s="10"/>
      <c r="CL272" s="10"/>
      <c r="CM272" s="10"/>
      <c r="CN272" s="10"/>
      <c r="CO272" s="10"/>
      <c r="CP272" s="10"/>
      <c r="CQ272" s="10"/>
      <c r="CR272" s="10"/>
      <c r="CS272" s="10"/>
      <c r="CT272" s="10"/>
      <c r="CU272" s="10"/>
      <c r="CV272" s="10"/>
      <c r="CW272" s="10"/>
      <c r="CX272" s="10"/>
      <c r="CY272" s="10"/>
      <c r="CZ272" s="10"/>
      <c r="DA272" s="10"/>
      <c r="DB272" s="10"/>
      <c r="DC272" s="10"/>
      <c r="DD272" s="10"/>
      <c r="DE272" s="10"/>
      <c r="DF272" s="10"/>
      <c r="DG272" s="10"/>
      <c r="DH272" s="10"/>
      <c r="DI272" s="10"/>
      <c r="DJ272" s="10"/>
      <c r="DK272" s="10"/>
      <c r="DL272" s="10"/>
      <c r="DM272" s="10"/>
      <c r="DN272" s="10"/>
      <c r="DO272" s="10"/>
      <c r="DP272" s="10"/>
      <c r="DQ272" s="10"/>
      <c r="DR272" s="10"/>
      <c r="DS272" s="10"/>
      <c r="DT272" s="10"/>
      <c r="DU272" s="10"/>
      <c r="DV272" s="10"/>
    </row>
    <row r="273" spans="2:126" ht="15">
      <c r="B273" s="10"/>
      <c r="C273" s="124">
        <v>2010</v>
      </c>
      <c r="D273" s="389">
        <f t="shared" si="52"/>
        <v>0.0492726768949316</v>
      </c>
      <c r="E273" s="390">
        <f t="shared" si="53"/>
        <v>0.0384</v>
      </c>
      <c r="F273" s="390">
        <f t="shared" si="49"/>
        <v>0.519</v>
      </c>
      <c r="G273" s="390">
        <f t="shared" si="50"/>
        <v>0.3937273231050684</v>
      </c>
      <c r="H273" s="443">
        <f t="shared" si="51"/>
        <v>1.0004</v>
      </c>
      <c r="I273" s="443"/>
      <c r="J273" s="443"/>
      <c r="K273" s="3"/>
      <c r="L273" s="3"/>
      <c r="M273" s="3"/>
      <c r="N273" s="3"/>
      <c r="O273" s="3"/>
      <c r="P273" s="3"/>
      <c r="Q273" s="3"/>
      <c r="R273" s="3"/>
      <c r="S273" s="3"/>
      <c r="T273" s="3"/>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c r="CA273" s="10"/>
      <c r="CB273" s="10"/>
      <c r="CC273" s="10"/>
      <c r="CD273" s="10"/>
      <c r="CE273" s="10"/>
      <c r="CF273" s="10"/>
      <c r="CG273" s="10"/>
      <c r="CH273" s="10"/>
      <c r="CI273" s="10"/>
      <c r="CJ273" s="10"/>
      <c r="CK273" s="10"/>
      <c r="CL273" s="10"/>
      <c r="CM273" s="10"/>
      <c r="CN273" s="10"/>
      <c r="CO273" s="10"/>
      <c r="CP273" s="10"/>
      <c r="CQ273" s="10"/>
      <c r="CR273" s="10"/>
      <c r="CS273" s="10"/>
      <c r="CT273" s="10"/>
      <c r="CU273" s="10"/>
      <c r="CV273" s="10"/>
      <c r="CW273" s="10"/>
      <c r="CX273" s="10"/>
      <c r="CY273" s="10"/>
      <c r="CZ273" s="10"/>
      <c r="DA273" s="10"/>
      <c r="DB273" s="10"/>
      <c r="DC273" s="10"/>
      <c r="DD273" s="10"/>
      <c r="DE273" s="10"/>
      <c r="DF273" s="10"/>
      <c r="DG273" s="10"/>
      <c r="DH273" s="10"/>
      <c r="DI273" s="10"/>
      <c r="DJ273" s="10"/>
      <c r="DK273" s="10"/>
      <c r="DL273" s="10"/>
      <c r="DM273" s="10"/>
      <c r="DN273" s="10"/>
      <c r="DO273" s="10"/>
      <c r="DP273" s="10"/>
      <c r="DQ273" s="10"/>
      <c r="DR273" s="10"/>
      <c r="DS273" s="10"/>
      <c r="DT273" s="10"/>
      <c r="DU273" s="10"/>
      <c r="DV273" s="10"/>
    </row>
    <row r="274" spans="2:126" ht="15">
      <c r="B274" s="10"/>
      <c r="C274" s="124">
        <v>2011</v>
      </c>
      <c r="D274" s="389">
        <f t="shared" si="52"/>
        <v>0.060336515571078116</v>
      </c>
      <c r="E274" s="390">
        <f t="shared" si="53"/>
        <v>0.0512</v>
      </c>
      <c r="F274" s="390">
        <f t="shared" si="49"/>
        <v>0.517</v>
      </c>
      <c r="G274" s="390">
        <f t="shared" si="50"/>
        <v>0.3716634844289219</v>
      </c>
      <c r="H274" s="443">
        <f t="shared" si="51"/>
        <v>1.0002</v>
      </c>
      <c r="I274" s="443"/>
      <c r="J274" s="443"/>
      <c r="K274" s="3"/>
      <c r="L274" s="3"/>
      <c r="M274" s="3"/>
      <c r="N274" s="3"/>
      <c r="O274" s="3"/>
      <c r="P274" s="3"/>
      <c r="Q274" s="3"/>
      <c r="R274" s="3"/>
      <c r="S274" s="3"/>
      <c r="T274" s="3"/>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c r="BZ274" s="10"/>
      <c r="CA274" s="10"/>
      <c r="CB274" s="10"/>
      <c r="CC274" s="10"/>
      <c r="CD274" s="10"/>
      <c r="CE274" s="10"/>
      <c r="CF274" s="10"/>
      <c r="CG274" s="10"/>
      <c r="CH274" s="10"/>
      <c r="CI274" s="10"/>
      <c r="CJ274" s="10"/>
      <c r="CK274" s="10"/>
      <c r="CL274" s="10"/>
      <c r="CM274" s="10"/>
      <c r="CN274" s="10"/>
      <c r="CO274" s="10"/>
      <c r="CP274" s="10"/>
      <c r="CQ274" s="10"/>
      <c r="CR274" s="10"/>
      <c r="CS274" s="10"/>
      <c r="CT274" s="10"/>
      <c r="CU274" s="10"/>
      <c r="CV274" s="10"/>
      <c r="CW274" s="10"/>
      <c r="CX274" s="10"/>
      <c r="CY274" s="10"/>
      <c r="CZ274" s="10"/>
      <c r="DA274" s="10"/>
      <c r="DB274" s="10"/>
      <c r="DC274" s="10"/>
      <c r="DD274" s="10"/>
      <c r="DE274" s="10"/>
      <c r="DF274" s="10"/>
      <c r="DG274" s="10"/>
      <c r="DH274" s="10"/>
      <c r="DI274" s="10"/>
      <c r="DJ274" s="10"/>
      <c r="DK274" s="10"/>
      <c r="DL274" s="10"/>
      <c r="DM274" s="10"/>
      <c r="DN274" s="10"/>
      <c r="DO274" s="10"/>
      <c r="DP274" s="10"/>
      <c r="DQ274" s="10"/>
      <c r="DR274" s="10"/>
      <c r="DS274" s="10"/>
      <c r="DT274" s="10"/>
      <c r="DU274" s="10"/>
      <c r="DV274" s="10"/>
    </row>
    <row r="275" spans="2:126" ht="15">
      <c r="B275" s="10"/>
      <c r="C275" s="124">
        <v>2012</v>
      </c>
      <c r="D275" s="389">
        <f t="shared" si="52"/>
        <v>0.07140035424722464</v>
      </c>
      <c r="E275" s="390">
        <f t="shared" si="53"/>
        <v>0.064</v>
      </c>
      <c r="F275" s="390">
        <f t="shared" si="49"/>
        <v>0.515</v>
      </c>
      <c r="G275" s="390">
        <f t="shared" si="50"/>
        <v>0.34959964575277536</v>
      </c>
      <c r="H275" s="443">
        <f t="shared" si="51"/>
        <v>1</v>
      </c>
      <c r="I275" s="443"/>
      <c r="J275" s="443"/>
      <c r="K275" s="3"/>
      <c r="L275" s="3"/>
      <c r="M275" s="3"/>
      <c r="N275" s="3"/>
      <c r="O275" s="3"/>
      <c r="P275" s="3"/>
      <c r="Q275" s="3"/>
      <c r="R275" s="3"/>
      <c r="S275" s="3"/>
      <c r="T275" s="3"/>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c r="BT275" s="10"/>
      <c r="BU275" s="10"/>
      <c r="BV275" s="10"/>
      <c r="BW275" s="10"/>
      <c r="BX275" s="10"/>
      <c r="BY275" s="10"/>
      <c r="BZ275" s="10"/>
      <c r="CA275" s="10"/>
      <c r="CB275" s="10"/>
      <c r="CC275" s="10"/>
      <c r="CD275" s="10"/>
      <c r="CE275" s="10"/>
      <c r="CF275" s="10"/>
      <c r="CG275" s="10"/>
      <c r="CH275" s="10"/>
      <c r="CI275" s="10"/>
      <c r="CJ275" s="10"/>
      <c r="CK275" s="10"/>
      <c r="CL275" s="10"/>
      <c r="CM275" s="10"/>
      <c r="CN275" s="10"/>
      <c r="CO275" s="10"/>
      <c r="CP275" s="10"/>
      <c r="CQ275" s="10"/>
      <c r="CR275" s="10"/>
      <c r="CS275" s="10"/>
      <c r="CT275" s="10"/>
      <c r="CU275" s="10"/>
      <c r="CV275" s="10"/>
      <c r="CW275" s="10"/>
      <c r="CX275" s="10"/>
      <c r="CY275" s="10"/>
      <c r="CZ275" s="10"/>
      <c r="DA275" s="10"/>
      <c r="DB275" s="10"/>
      <c r="DC275" s="10"/>
      <c r="DD275" s="10"/>
      <c r="DE275" s="10"/>
      <c r="DF275" s="10"/>
      <c r="DG275" s="10"/>
      <c r="DH275" s="10"/>
      <c r="DI275" s="10"/>
      <c r="DJ275" s="10"/>
      <c r="DK275" s="10"/>
      <c r="DL275" s="10"/>
      <c r="DM275" s="10"/>
      <c r="DN275" s="10"/>
      <c r="DO275" s="10"/>
      <c r="DP275" s="10"/>
      <c r="DQ275" s="10"/>
      <c r="DR275" s="10"/>
      <c r="DS275" s="10"/>
      <c r="DT275" s="10"/>
      <c r="DU275" s="10"/>
      <c r="DV275" s="10"/>
    </row>
    <row r="276" spans="2:126" ht="15">
      <c r="B276" s="10"/>
      <c r="C276" s="124">
        <v>2013</v>
      </c>
      <c r="D276" s="389">
        <f t="shared" si="52"/>
        <v>0.086838268679057</v>
      </c>
      <c r="E276" s="390">
        <f t="shared" si="53"/>
        <v>0.057</v>
      </c>
      <c r="F276" s="390">
        <f t="shared" si="49"/>
        <v>0.5</v>
      </c>
      <c r="G276" s="390">
        <f t="shared" si="50"/>
        <v>0.356161731320943</v>
      </c>
      <c r="H276" s="443">
        <f t="shared" si="51"/>
        <v>1</v>
      </c>
      <c r="I276" s="443"/>
      <c r="J276" s="443"/>
      <c r="K276" s="3"/>
      <c r="L276" s="3"/>
      <c r="M276" s="3"/>
      <c r="N276" s="3"/>
      <c r="O276" s="3"/>
      <c r="P276" s="3"/>
      <c r="Q276" s="3"/>
      <c r="R276" s="3"/>
      <c r="S276" s="3"/>
      <c r="T276" s="3"/>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c r="CC276" s="10"/>
      <c r="CD276" s="10"/>
      <c r="CE276" s="10"/>
      <c r="CF276" s="10"/>
      <c r="CG276" s="10"/>
      <c r="CH276" s="10"/>
      <c r="CI276" s="10"/>
      <c r="CJ276" s="10"/>
      <c r="CK276" s="10"/>
      <c r="CL276" s="10"/>
      <c r="CM276" s="10"/>
      <c r="CN276" s="10"/>
      <c r="CO276" s="10"/>
      <c r="CP276" s="10"/>
      <c r="CQ276" s="10"/>
      <c r="CR276" s="10"/>
      <c r="CS276" s="10"/>
      <c r="CT276" s="10"/>
      <c r="CU276" s="10"/>
      <c r="CV276" s="10"/>
      <c r="CW276" s="10"/>
      <c r="CX276" s="10"/>
      <c r="CY276" s="10"/>
      <c r="CZ276" s="10"/>
      <c r="DA276" s="10"/>
      <c r="DB276" s="10"/>
      <c r="DC276" s="10"/>
      <c r="DD276" s="10"/>
      <c r="DE276" s="10"/>
      <c r="DF276" s="10"/>
      <c r="DG276" s="10"/>
      <c r="DH276" s="10"/>
      <c r="DI276" s="10"/>
      <c r="DJ276" s="10"/>
      <c r="DK276" s="10"/>
      <c r="DL276" s="10"/>
      <c r="DM276" s="10"/>
      <c r="DN276" s="10"/>
      <c r="DO276" s="10"/>
      <c r="DP276" s="10"/>
      <c r="DQ276" s="10"/>
      <c r="DR276" s="10"/>
      <c r="DS276" s="10"/>
      <c r="DT276" s="10"/>
      <c r="DU276" s="10"/>
      <c r="DV276" s="10"/>
    </row>
    <row r="277" spans="2:126" ht="15">
      <c r="B277" s="10"/>
      <c r="C277" s="124">
        <v>2014</v>
      </c>
      <c r="D277" s="389">
        <f t="shared" si="52"/>
        <v>0.08426528294041827</v>
      </c>
      <c r="E277" s="390">
        <f t="shared" si="53"/>
        <v>0.056</v>
      </c>
      <c r="F277" s="390">
        <f t="shared" si="49"/>
        <v>0.516</v>
      </c>
      <c r="G277" s="390">
        <f t="shared" si="50"/>
        <v>0.3427347170595817</v>
      </c>
      <c r="H277" s="443">
        <f t="shared" si="51"/>
        <v>0.999</v>
      </c>
      <c r="I277" s="443"/>
      <c r="J277" s="443"/>
      <c r="K277" s="3"/>
      <c r="L277" s="3"/>
      <c r="M277" s="3"/>
      <c r="N277" s="3"/>
      <c r="O277" s="3"/>
      <c r="P277" s="3"/>
      <c r="Q277" s="3"/>
      <c r="R277" s="3"/>
      <c r="S277" s="3"/>
      <c r="T277" s="3"/>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c r="BZ277" s="10"/>
      <c r="CA277" s="10"/>
      <c r="CB277" s="10"/>
      <c r="CC277" s="10"/>
      <c r="CD277" s="10"/>
      <c r="CE277" s="10"/>
      <c r="CF277" s="10"/>
      <c r="CG277" s="10"/>
      <c r="CH277" s="10"/>
      <c r="CI277" s="10"/>
      <c r="CJ277" s="10"/>
      <c r="CK277" s="10"/>
      <c r="CL277" s="10"/>
      <c r="CM277" s="10"/>
      <c r="CN277" s="10"/>
      <c r="CO277" s="10"/>
      <c r="CP277" s="10"/>
      <c r="CQ277" s="10"/>
      <c r="CR277" s="10"/>
      <c r="CS277" s="10"/>
      <c r="CT277" s="10"/>
      <c r="CU277" s="10"/>
      <c r="CV277" s="10"/>
      <c r="CW277" s="10"/>
      <c r="CX277" s="10"/>
      <c r="CY277" s="10"/>
      <c r="CZ277" s="10"/>
      <c r="DA277" s="10"/>
      <c r="DB277" s="10"/>
      <c r="DC277" s="10"/>
      <c r="DD277" s="10"/>
      <c r="DE277" s="10"/>
      <c r="DF277" s="10"/>
      <c r="DG277" s="10"/>
      <c r="DH277" s="10"/>
      <c r="DI277" s="10"/>
      <c r="DJ277" s="10"/>
      <c r="DK277" s="10"/>
      <c r="DL277" s="10"/>
      <c r="DM277" s="10"/>
      <c r="DN277" s="10"/>
      <c r="DO277" s="10"/>
      <c r="DP277" s="10"/>
      <c r="DQ277" s="10"/>
      <c r="DR277" s="10"/>
      <c r="DS277" s="10"/>
      <c r="DT277" s="10"/>
      <c r="DU277" s="10"/>
      <c r="DV277" s="10"/>
    </row>
    <row r="278" spans="2:126" ht="15">
      <c r="B278" s="10"/>
      <c r="C278" s="124">
        <v>2015</v>
      </c>
      <c r="D278" s="389">
        <f t="shared" si="52"/>
        <v>0.09455722589497317</v>
      </c>
      <c r="E278" s="390">
        <f t="shared" si="53"/>
        <v>0.071</v>
      </c>
      <c r="F278" s="390">
        <f t="shared" si="49"/>
        <v>0.485</v>
      </c>
      <c r="G278" s="390">
        <f t="shared" si="50"/>
        <v>0.3494427741050268</v>
      </c>
      <c r="H278" s="443">
        <f t="shared" si="51"/>
        <v>1</v>
      </c>
      <c r="I278" s="443"/>
      <c r="J278" s="443"/>
      <c r="K278" s="3"/>
      <c r="L278" s="3"/>
      <c r="M278" s="3"/>
      <c r="N278" s="3"/>
      <c r="O278" s="3"/>
      <c r="P278" s="3"/>
      <c r="Q278" s="3"/>
      <c r="R278" s="3"/>
      <c r="S278" s="3"/>
      <c r="T278" s="3"/>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c r="DQ278" s="10"/>
      <c r="DR278" s="10"/>
      <c r="DS278" s="10"/>
      <c r="DT278" s="10"/>
      <c r="DU278" s="10"/>
      <c r="DV278" s="10"/>
    </row>
    <row r="279" spans="2:126" ht="15">
      <c r="B279" s="10"/>
      <c r="C279" s="124">
        <v>2016</v>
      </c>
      <c r="D279" s="389">
        <f t="shared" si="52"/>
        <v>0.10935189389214585</v>
      </c>
      <c r="E279" s="390">
        <f t="shared" si="53"/>
        <v>0.08</v>
      </c>
      <c r="F279" s="390">
        <f t="shared" si="49"/>
        <v>0.483</v>
      </c>
      <c r="G279" s="390">
        <f t="shared" si="50"/>
        <v>0.32764810610785416</v>
      </c>
      <c r="H279" s="443">
        <f t="shared" si="51"/>
        <v>1</v>
      </c>
      <c r="I279" s="443"/>
      <c r="J279" s="443"/>
      <c r="K279" s="3"/>
      <c r="L279" s="3"/>
      <c r="M279" s="3"/>
      <c r="N279" s="3"/>
      <c r="O279" s="3"/>
      <c r="P279" s="3"/>
      <c r="Q279" s="3"/>
      <c r="R279" s="3"/>
      <c r="S279" s="3"/>
      <c r="T279" s="3"/>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c r="CC279" s="10"/>
      <c r="CD279" s="10"/>
      <c r="CE279" s="10"/>
      <c r="CF279" s="10"/>
      <c r="CG279" s="10"/>
      <c r="CH279" s="10"/>
      <c r="CI279" s="10"/>
      <c r="CJ279" s="10"/>
      <c r="CK279" s="10"/>
      <c r="CL279" s="10"/>
      <c r="CM279" s="10"/>
      <c r="CN279" s="10"/>
      <c r="CO279" s="10"/>
      <c r="CP279" s="10"/>
      <c r="CQ279" s="10"/>
      <c r="CR279" s="10"/>
      <c r="CS279" s="10"/>
      <c r="CT279" s="10"/>
      <c r="CU279" s="10"/>
      <c r="CV279" s="10"/>
      <c r="CW279" s="10"/>
      <c r="CX279" s="10"/>
      <c r="CY279" s="10"/>
      <c r="CZ279" s="10"/>
      <c r="DA279" s="10"/>
      <c r="DB279" s="10"/>
      <c r="DC279" s="10"/>
      <c r="DD279" s="10"/>
      <c r="DE279" s="10"/>
      <c r="DF279" s="10"/>
      <c r="DG279" s="10"/>
      <c r="DH279" s="10"/>
      <c r="DI279" s="10"/>
      <c r="DJ279" s="10"/>
      <c r="DK279" s="10"/>
      <c r="DL279" s="10"/>
      <c r="DM279" s="10"/>
      <c r="DN279" s="10"/>
      <c r="DO279" s="10"/>
      <c r="DP279" s="10"/>
      <c r="DQ279" s="10"/>
      <c r="DR279" s="10"/>
      <c r="DS279" s="10"/>
      <c r="DT279" s="10"/>
      <c r="DU279" s="10"/>
      <c r="DV279" s="10"/>
    </row>
    <row r="280" spans="2:126" ht="15">
      <c r="B280" s="10"/>
      <c r="C280" s="124">
        <v>2017</v>
      </c>
      <c r="D280" s="389">
        <f t="shared" si="52"/>
        <v>0.11256812606544425</v>
      </c>
      <c r="E280" s="390">
        <f t="shared" si="53"/>
        <v>0.073</v>
      </c>
      <c r="F280" s="390">
        <f t="shared" si="49"/>
        <v>0.492</v>
      </c>
      <c r="G280" s="390">
        <f t="shared" si="50"/>
        <v>0.32143187393455575</v>
      </c>
      <c r="H280" s="443">
        <f t="shared" si="51"/>
        <v>0.999</v>
      </c>
      <c r="I280" s="443"/>
      <c r="J280" s="443"/>
      <c r="K280" s="3"/>
      <c r="L280" s="3"/>
      <c r="M280" s="3"/>
      <c r="N280" s="3"/>
      <c r="O280" s="3"/>
      <c r="P280" s="3"/>
      <c r="Q280" s="3"/>
      <c r="R280" s="3"/>
      <c r="S280" s="3"/>
      <c r="T280" s="3"/>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c r="BZ280" s="10"/>
      <c r="CA280" s="10"/>
      <c r="CB280" s="10"/>
      <c r="CC280" s="10"/>
      <c r="CD280" s="10"/>
      <c r="CE280" s="10"/>
      <c r="CF280" s="10"/>
      <c r="CG280" s="10"/>
      <c r="CH280" s="10"/>
      <c r="CI280" s="10"/>
      <c r="CJ280" s="10"/>
      <c r="CK280" s="10"/>
      <c r="CL280" s="10"/>
      <c r="CM280" s="10"/>
      <c r="CN280" s="10"/>
      <c r="CO280" s="10"/>
      <c r="CP280" s="10"/>
      <c r="CQ280" s="10"/>
      <c r="CR280" s="10"/>
      <c r="CS280" s="10"/>
      <c r="CT280" s="10"/>
      <c r="CU280" s="10"/>
      <c r="CV280" s="10"/>
      <c r="CW280" s="10"/>
      <c r="CX280" s="10"/>
      <c r="CY280" s="10"/>
      <c r="CZ280" s="10"/>
      <c r="DA280" s="10"/>
      <c r="DB280" s="10"/>
      <c r="DC280" s="10"/>
      <c r="DD280" s="10"/>
      <c r="DE280" s="10"/>
      <c r="DF280" s="10"/>
      <c r="DG280" s="10"/>
      <c r="DH280" s="10"/>
      <c r="DI280" s="10"/>
      <c r="DJ280" s="10"/>
      <c r="DK280" s="10"/>
      <c r="DL280" s="10"/>
      <c r="DM280" s="10"/>
      <c r="DN280" s="10"/>
      <c r="DO280" s="10"/>
      <c r="DP280" s="10"/>
      <c r="DQ280" s="10"/>
      <c r="DR280" s="10"/>
      <c r="DS280" s="10"/>
      <c r="DT280" s="10"/>
      <c r="DU280" s="10"/>
      <c r="DV280" s="10"/>
    </row>
    <row r="281" spans="2:126" ht="15">
      <c r="B281" s="10"/>
      <c r="C281" s="31">
        <v>2018</v>
      </c>
      <c r="D281" s="389">
        <f t="shared" si="52"/>
        <v>0.1254330547586379</v>
      </c>
      <c r="E281" s="390">
        <f t="shared" si="53"/>
        <v>0.1</v>
      </c>
      <c r="F281" s="390">
        <f t="shared" si="49"/>
        <v>0.46499999999999997</v>
      </c>
      <c r="G281" s="390">
        <f t="shared" si="50"/>
        <v>0.3095669452413621</v>
      </c>
      <c r="H281" s="443">
        <f t="shared" si="51"/>
        <v>1</v>
      </c>
      <c r="I281" s="443"/>
      <c r="J281" s="443"/>
      <c r="K281" s="3"/>
      <c r="L281" s="3"/>
      <c r="M281" s="3"/>
      <c r="N281" s="3"/>
      <c r="O281" s="3"/>
      <c r="P281" s="3"/>
      <c r="Q281" s="3"/>
      <c r="R281" s="3"/>
      <c r="S281" s="3"/>
      <c r="T281" s="3"/>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c r="BZ281" s="10"/>
      <c r="CA281" s="10"/>
      <c r="CB281" s="10"/>
      <c r="CC281" s="10"/>
      <c r="CD281" s="10"/>
      <c r="CE281" s="10"/>
      <c r="CF281" s="10"/>
      <c r="CG281" s="10"/>
      <c r="CH281" s="10"/>
      <c r="CI281" s="10"/>
      <c r="CJ281" s="10"/>
      <c r="CK281" s="10"/>
      <c r="CL281" s="10"/>
      <c r="CM281" s="10"/>
      <c r="CN281" s="10"/>
      <c r="CO281" s="10"/>
      <c r="CP281" s="10"/>
      <c r="CQ281" s="10"/>
      <c r="CR281" s="10"/>
      <c r="CS281" s="10"/>
      <c r="CT281" s="10"/>
      <c r="CU281" s="10"/>
      <c r="CV281" s="10"/>
      <c r="CW281" s="10"/>
      <c r="CX281" s="10"/>
      <c r="CY281" s="10"/>
      <c r="CZ281" s="10"/>
      <c r="DA281" s="10"/>
      <c r="DB281" s="10"/>
      <c r="DC281" s="10"/>
      <c r="DD281" s="10"/>
      <c r="DE281" s="10"/>
      <c r="DF281" s="10"/>
      <c r="DG281" s="10"/>
      <c r="DH281" s="10"/>
      <c r="DI281" s="10"/>
      <c r="DJ281" s="10"/>
      <c r="DK281" s="10"/>
      <c r="DL281" s="10"/>
      <c r="DM281" s="10"/>
      <c r="DN281" s="10"/>
      <c r="DO281" s="10"/>
      <c r="DP281" s="10"/>
      <c r="DQ281" s="10"/>
      <c r="DR281" s="10"/>
      <c r="DS281" s="10"/>
      <c r="DT281" s="10"/>
      <c r="DU281" s="10"/>
      <c r="DV281" s="10"/>
    </row>
    <row r="282" spans="2:126" ht="15">
      <c r="B282" s="10"/>
      <c r="C282" s="31">
        <v>2019</v>
      </c>
      <c r="D282" s="389">
        <f t="shared" si="52"/>
        <v>0.12107696929275781</v>
      </c>
      <c r="E282" s="390">
        <f t="shared" si="53"/>
        <v>0.097</v>
      </c>
      <c r="F282" s="390">
        <f t="shared" si="49"/>
        <v>0.48</v>
      </c>
      <c r="G282" s="390">
        <f t="shared" si="50"/>
        <v>0.3019230307072422</v>
      </c>
      <c r="H282" s="443">
        <f>SUM(D282:G282)</f>
        <v>1</v>
      </c>
      <c r="I282" s="443"/>
      <c r="J282" s="443"/>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c r="CA282" s="10"/>
      <c r="CB282" s="10"/>
      <c r="CC282" s="10"/>
      <c r="CD282" s="10"/>
      <c r="CE282" s="10"/>
      <c r="CF282" s="10"/>
      <c r="CG282" s="10"/>
      <c r="CH282" s="10"/>
      <c r="CI282" s="10"/>
      <c r="CJ282" s="10"/>
      <c r="CK282" s="10"/>
      <c r="CL282" s="10"/>
      <c r="CM282" s="10"/>
      <c r="CN282" s="10"/>
      <c r="CO282" s="10"/>
      <c r="CP282" s="10"/>
      <c r="CQ282" s="10"/>
      <c r="CR282" s="10"/>
      <c r="CS282" s="10"/>
      <c r="CT282" s="10"/>
      <c r="CU282" s="10"/>
      <c r="CV282" s="10"/>
      <c r="CW282" s="10"/>
      <c r="CX282" s="10"/>
      <c r="CY282" s="10"/>
      <c r="CZ282" s="10"/>
      <c r="DA282" s="10"/>
      <c r="DB282" s="10"/>
      <c r="DC282" s="10"/>
      <c r="DD282" s="10"/>
      <c r="DE282" s="10"/>
      <c r="DF282" s="10"/>
      <c r="DG282" s="10"/>
      <c r="DH282" s="10"/>
      <c r="DI282" s="10"/>
      <c r="DJ282" s="10"/>
      <c r="DK282" s="10"/>
      <c r="DL282" s="10"/>
      <c r="DM282" s="10"/>
      <c r="DN282" s="10"/>
      <c r="DO282" s="10"/>
      <c r="DP282" s="10"/>
      <c r="DQ282" s="10"/>
      <c r="DR282" s="10"/>
      <c r="DS282" s="10"/>
      <c r="DT282" s="10"/>
      <c r="DU282" s="10"/>
      <c r="DV282" s="10"/>
    </row>
    <row r="283" s="10" customFormat="1" ht="15"/>
    <row r="284" s="10" customFormat="1" ht="15"/>
    <row r="285" s="10" customFormat="1" ht="15"/>
    <row r="286" s="10" customFormat="1" ht="15"/>
    <row r="287" s="10" customFormat="1" ht="15"/>
    <row r="288" s="10" customFormat="1" ht="15"/>
    <row r="289" s="10" customFormat="1" ht="15"/>
    <row r="290" s="10" customFormat="1" ht="15"/>
    <row r="291" spans="3:20" s="10" customFormat="1" ht="15">
      <c r="C291" s="339"/>
      <c r="D291" s="340"/>
      <c r="E291" s="341"/>
      <c r="F291" s="341"/>
      <c r="G291" s="341"/>
      <c r="H291" s="341"/>
      <c r="I291" s="341"/>
      <c r="J291" s="341"/>
      <c r="K291" s="341"/>
      <c r="L291" s="341"/>
      <c r="M291" s="341"/>
      <c r="N291" s="341"/>
      <c r="O291" s="341"/>
      <c r="P291" s="341"/>
      <c r="Q291" s="341"/>
      <c r="R291" s="341"/>
      <c r="S291" s="341"/>
      <c r="T291" s="341"/>
    </row>
    <row r="292" spans="3:20" s="10" customFormat="1" ht="15">
      <c r="C292" s="339"/>
      <c r="D292" s="340"/>
      <c r="E292" s="341"/>
      <c r="F292" s="341"/>
      <c r="G292" s="341"/>
      <c r="H292" s="341"/>
      <c r="I292" s="341"/>
      <c r="J292" s="341"/>
      <c r="K292" s="341"/>
      <c r="L292" s="341"/>
      <c r="M292" s="341"/>
      <c r="N292" s="341"/>
      <c r="O292" s="341"/>
      <c r="P292" s="341"/>
      <c r="Q292" s="341"/>
      <c r="R292" s="341"/>
      <c r="S292" s="341"/>
      <c r="T292" s="341"/>
    </row>
    <row r="293" s="10" customFormat="1" ht="15"/>
    <row r="294" s="10" customFormat="1" ht="15"/>
    <row r="295" s="10" customFormat="1" ht="15"/>
    <row r="296" s="10" customFormat="1" ht="15"/>
    <row r="297" s="10" customFormat="1" ht="15"/>
    <row r="298" s="10" customFormat="1" ht="31.5" customHeight="1"/>
    <row r="299" s="10" customFormat="1" ht="15"/>
    <row r="300" s="10" customFormat="1" ht="15"/>
    <row r="301" s="10" customFormat="1" ht="15"/>
    <row r="302" spans="2:126" ht="15">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c r="CA302" s="10"/>
      <c r="CB302" s="10"/>
      <c r="CC302" s="10"/>
      <c r="CD302" s="10"/>
      <c r="CE302" s="10"/>
      <c r="CF302" s="10"/>
      <c r="CG302" s="10"/>
      <c r="CH302" s="10"/>
      <c r="CI302" s="10"/>
      <c r="CJ302" s="10"/>
      <c r="CK302" s="10"/>
      <c r="CL302" s="10"/>
      <c r="CM302" s="10"/>
      <c r="CN302" s="10"/>
      <c r="CO302" s="10"/>
      <c r="CP302" s="10"/>
      <c r="CQ302" s="10"/>
      <c r="CR302" s="10"/>
      <c r="CS302" s="10"/>
      <c r="CT302" s="10"/>
      <c r="CU302" s="10"/>
      <c r="CV302" s="10"/>
      <c r="CW302" s="10"/>
      <c r="CX302" s="10"/>
      <c r="CY302" s="10"/>
      <c r="CZ302" s="10"/>
      <c r="DA302" s="10"/>
      <c r="DB302" s="10"/>
      <c r="DC302" s="10"/>
      <c r="DD302" s="10"/>
      <c r="DE302" s="10"/>
      <c r="DF302" s="10"/>
      <c r="DG302" s="10"/>
      <c r="DH302" s="10"/>
      <c r="DI302" s="10"/>
      <c r="DJ302" s="10"/>
      <c r="DK302" s="10"/>
      <c r="DL302" s="10"/>
      <c r="DM302" s="10"/>
      <c r="DN302" s="10"/>
      <c r="DO302" s="10"/>
      <c r="DP302" s="10"/>
      <c r="DQ302" s="10"/>
      <c r="DR302" s="10"/>
      <c r="DS302" s="10"/>
      <c r="DT302" s="10"/>
      <c r="DU302" s="10"/>
      <c r="DV302" s="10"/>
    </row>
    <row r="303" spans="2:126" ht="15">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10"/>
      <c r="BP303" s="10"/>
      <c r="BQ303" s="10"/>
      <c r="BR303" s="10"/>
      <c r="BS303" s="10"/>
      <c r="BT303" s="10"/>
      <c r="BU303" s="10"/>
      <c r="BV303" s="10"/>
      <c r="BW303" s="10"/>
      <c r="BX303" s="10"/>
      <c r="BY303" s="10"/>
      <c r="BZ303" s="10"/>
      <c r="CA303" s="10"/>
      <c r="CB303" s="10"/>
      <c r="CC303" s="10"/>
      <c r="CD303" s="10"/>
      <c r="CE303" s="10"/>
      <c r="CF303" s="10"/>
      <c r="CG303" s="10"/>
      <c r="CH303" s="10"/>
      <c r="CI303" s="10"/>
      <c r="CJ303" s="10"/>
      <c r="CK303" s="10"/>
      <c r="CL303" s="10"/>
      <c r="CM303" s="10"/>
      <c r="CN303" s="10"/>
      <c r="CO303" s="10"/>
      <c r="CP303" s="10"/>
      <c r="CQ303" s="10"/>
      <c r="CR303" s="10"/>
      <c r="CS303" s="10"/>
      <c r="CT303" s="10"/>
      <c r="CU303" s="10"/>
      <c r="CV303" s="10"/>
      <c r="CW303" s="10"/>
      <c r="CX303" s="10"/>
      <c r="CY303" s="10"/>
      <c r="CZ303" s="10"/>
      <c r="DA303" s="10"/>
      <c r="DB303" s="10"/>
      <c r="DC303" s="10"/>
      <c r="DD303" s="10"/>
      <c r="DE303" s="10"/>
      <c r="DF303" s="10"/>
      <c r="DG303" s="10"/>
      <c r="DH303" s="10"/>
      <c r="DI303" s="10"/>
      <c r="DJ303" s="10"/>
      <c r="DK303" s="10"/>
      <c r="DL303" s="10"/>
      <c r="DM303" s="10"/>
      <c r="DN303" s="10"/>
      <c r="DO303" s="10"/>
      <c r="DP303" s="10"/>
      <c r="DQ303" s="10"/>
      <c r="DR303" s="10"/>
      <c r="DS303" s="10"/>
      <c r="DT303" s="10"/>
      <c r="DU303" s="10"/>
      <c r="DV303" s="10"/>
    </row>
    <row r="304" spans="2:126" ht="15">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10"/>
      <c r="BP304" s="10"/>
      <c r="BQ304" s="10"/>
      <c r="BR304" s="10"/>
      <c r="BS304" s="10"/>
      <c r="BT304" s="10"/>
      <c r="BU304" s="10"/>
      <c r="BV304" s="10"/>
      <c r="BW304" s="10"/>
      <c r="BX304" s="10"/>
      <c r="BY304" s="10"/>
      <c r="BZ304" s="10"/>
      <c r="CA304" s="10"/>
      <c r="CB304" s="10"/>
      <c r="CC304" s="10"/>
      <c r="CD304" s="10"/>
      <c r="CE304" s="10"/>
      <c r="CF304" s="10"/>
      <c r="CG304" s="10"/>
      <c r="CH304" s="10"/>
      <c r="CI304" s="10"/>
      <c r="CJ304" s="10"/>
      <c r="CK304" s="10"/>
      <c r="CL304" s="10"/>
      <c r="CM304" s="10"/>
      <c r="CN304" s="10"/>
      <c r="CO304" s="10"/>
      <c r="CP304" s="10"/>
      <c r="CQ304" s="10"/>
      <c r="CR304" s="10"/>
      <c r="CS304" s="10"/>
      <c r="CT304" s="10"/>
      <c r="CU304" s="10"/>
      <c r="CV304" s="10"/>
      <c r="CW304" s="10"/>
      <c r="CX304" s="10"/>
      <c r="CY304" s="10"/>
      <c r="CZ304" s="10"/>
      <c r="DA304" s="10"/>
      <c r="DB304" s="10"/>
      <c r="DC304" s="10"/>
      <c r="DD304" s="10"/>
      <c r="DE304" s="10"/>
      <c r="DF304" s="10"/>
      <c r="DG304" s="10"/>
      <c r="DH304" s="10"/>
      <c r="DI304" s="10"/>
      <c r="DJ304" s="10"/>
      <c r="DK304" s="10"/>
      <c r="DL304" s="10"/>
      <c r="DM304" s="10"/>
      <c r="DN304" s="10"/>
      <c r="DO304" s="10"/>
      <c r="DP304" s="10"/>
      <c r="DQ304" s="10"/>
      <c r="DR304" s="10"/>
      <c r="DS304" s="10"/>
      <c r="DT304" s="10"/>
      <c r="DU304" s="10"/>
      <c r="DV304" s="10"/>
    </row>
    <row r="305" spans="2:126" ht="15">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10"/>
      <c r="BP305" s="10"/>
      <c r="BQ305" s="10"/>
      <c r="BR305" s="10"/>
      <c r="BS305" s="10"/>
      <c r="BT305" s="10"/>
      <c r="BU305" s="10"/>
      <c r="BV305" s="10"/>
      <c r="BW305" s="10"/>
      <c r="BX305" s="10"/>
      <c r="BY305" s="10"/>
      <c r="BZ305" s="10"/>
      <c r="CA305" s="10"/>
      <c r="CB305" s="10"/>
      <c r="CC305" s="10"/>
      <c r="CD305" s="10"/>
      <c r="CE305" s="10"/>
      <c r="CF305" s="10"/>
      <c r="CG305" s="10"/>
      <c r="CH305" s="10"/>
      <c r="CI305" s="10"/>
      <c r="CJ305" s="10"/>
      <c r="CK305" s="10"/>
      <c r="CL305" s="10"/>
      <c r="CM305" s="10"/>
      <c r="CN305" s="10"/>
      <c r="CO305" s="10"/>
      <c r="CP305" s="10"/>
      <c r="CQ305" s="10"/>
      <c r="CR305" s="10"/>
      <c r="CS305" s="10"/>
      <c r="CT305" s="10"/>
      <c r="CU305" s="10"/>
      <c r="CV305" s="10"/>
      <c r="CW305" s="10"/>
      <c r="CX305" s="10"/>
      <c r="CY305" s="10"/>
      <c r="CZ305" s="10"/>
      <c r="DA305" s="10"/>
      <c r="DB305" s="10"/>
      <c r="DC305" s="10"/>
      <c r="DD305" s="10"/>
      <c r="DE305" s="10"/>
      <c r="DF305" s="10"/>
      <c r="DG305" s="10"/>
      <c r="DH305" s="10"/>
      <c r="DI305" s="10"/>
      <c r="DJ305" s="10"/>
      <c r="DK305" s="10"/>
      <c r="DL305" s="10"/>
      <c r="DM305" s="10"/>
      <c r="DN305" s="10"/>
      <c r="DO305" s="10"/>
      <c r="DP305" s="10"/>
      <c r="DQ305" s="10"/>
      <c r="DR305" s="10"/>
      <c r="DS305" s="10"/>
      <c r="DT305" s="10"/>
      <c r="DU305" s="10"/>
      <c r="DV305" s="10"/>
    </row>
    <row r="306" spans="2:126" ht="15">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10"/>
      <c r="BO306" s="10"/>
      <c r="BP306" s="10"/>
      <c r="BQ306" s="10"/>
      <c r="BR306" s="10"/>
      <c r="BS306" s="10"/>
      <c r="BT306" s="10"/>
      <c r="BU306" s="10"/>
      <c r="BV306" s="10"/>
      <c r="BW306" s="10"/>
      <c r="BX306" s="10"/>
      <c r="BY306" s="10"/>
      <c r="BZ306" s="10"/>
      <c r="CA306" s="10"/>
      <c r="CB306" s="10"/>
      <c r="CC306" s="10"/>
      <c r="CD306" s="10"/>
      <c r="CE306" s="10"/>
      <c r="CF306" s="10"/>
      <c r="CG306" s="10"/>
      <c r="CH306" s="10"/>
      <c r="CI306" s="10"/>
      <c r="CJ306" s="10"/>
      <c r="CK306" s="10"/>
      <c r="CL306" s="10"/>
      <c r="CM306" s="10"/>
      <c r="CN306" s="10"/>
      <c r="CO306" s="10"/>
      <c r="CP306" s="10"/>
      <c r="CQ306" s="10"/>
      <c r="CR306" s="10"/>
      <c r="CS306" s="10"/>
      <c r="CT306" s="10"/>
      <c r="CU306" s="10"/>
      <c r="CV306" s="10"/>
      <c r="CW306" s="10"/>
      <c r="CX306" s="10"/>
      <c r="CY306" s="10"/>
      <c r="CZ306" s="10"/>
      <c r="DA306" s="10"/>
      <c r="DB306" s="10"/>
      <c r="DC306" s="10"/>
      <c r="DD306" s="10"/>
      <c r="DE306" s="10"/>
      <c r="DF306" s="10"/>
      <c r="DG306" s="10"/>
      <c r="DH306" s="10"/>
      <c r="DI306" s="10"/>
      <c r="DJ306" s="10"/>
      <c r="DK306" s="10"/>
      <c r="DL306" s="10"/>
      <c r="DM306" s="10"/>
      <c r="DN306" s="10"/>
      <c r="DO306" s="10"/>
      <c r="DP306" s="10"/>
      <c r="DQ306" s="10"/>
      <c r="DR306" s="10"/>
      <c r="DS306" s="10"/>
      <c r="DT306" s="10"/>
      <c r="DU306" s="10"/>
      <c r="DV306" s="10"/>
    </row>
    <row r="307" spans="2:126" ht="15">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10"/>
      <c r="BP307" s="10"/>
      <c r="BQ307" s="10"/>
      <c r="BR307" s="10"/>
      <c r="BS307" s="10"/>
      <c r="BT307" s="10"/>
      <c r="BU307" s="10"/>
      <c r="BV307" s="10"/>
      <c r="BW307" s="10"/>
      <c r="BX307" s="10"/>
      <c r="BY307" s="10"/>
      <c r="BZ307" s="10"/>
      <c r="CA307" s="10"/>
      <c r="CB307" s="10"/>
      <c r="CC307" s="10"/>
      <c r="CD307" s="10"/>
      <c r="CE307" s="10"/>
      <c r="CF307" s="10"/>
      <c r="CG307" s="10"/>
      <c r="CH307" s="10"/>
      <c r="CI307" s="10"/>
      <c r="CJ307" s="10"/>
      <c r="CK307" s="10"/>
      <c r="CL307" s="10"/>
      <c r="CM307" s="10"/>
      <c r="CN307" s="10"/>
      <c r="CO307" s="10"/>
      <c r="CP307" s="10"/>
      <c r="CQ307" s="10"/>
      <c r="CR307" s="10"/>
      <c r="CS307" s="10"/>
      <c r="CT307" s="10"/>
      <c r="CU307" s="10"/>
      <c r="CV307" s="10"/>
      <c r="CW307" s="10"/>
      <c r="CX307" s="10"/>
      <c r="CY307" s="10"/>
      <c r="CZ307" s="10"/>
      <c r="DA307" s="10"/>
      <c r="DB307" s="10"/>
      <c r="DC307" s="10"/>
      <c r="DD307" s="10"/>
      <c r="DE307" s="10"/>
      <c r="DF307" s="10"/>
      <c r="DG307" s="10"/>
      <c r="DH307" s="10"/>
      <c r="DI307" s="10"/>
      <c r="DJ307" s="10"/>
      <c r="DK307" s="10"/>
      <c r="DL307" s="10"/>
      <c r="DM307" s="10"/>
      <c r="DN307" s="10"/>
      <c r="DO307" s="10"/>
      <c r="DP307" s="10"/>
      <c r="DQ307" s="10"/>
      <c r="DR307" s="10"/>
      <c r="DS307" s="10"/>
      <c r="DT307" s="10"/>
      <c r="DU307" s="10"/>
      <c r="DV307" s="10"/>
    </row>
    <row r="308" spans="2:126" ht="15">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c r="BM308" s="10"/>
      <c r="BN308" s="10"/>
      <c r="BO308" s="10"/>
      <c r="BP308" s="10"/>
      <c r="BQ308" s="10"/>
      <c r="BR308" s="10"/>
      <c r="BS308" s="10"/>
      <c r="BT308" s="10"/>
      <c r="BU308" s="10"/>
      <c r="BV308" s="10"/>
      <c r="BW308" s="10"/>
      <c r="BX308" s="10"/>
      <c r="BY308" s="10"/>
      <c r="BZ308" s="10"/>
      <c r="CA308" s="10"/>
      <c r="CB308" s="10"/>
      <c r="CC308" s="10"/>
      <c r="CD308" s="10"/>
      <c r="CE308" s="10"/>
      <c r="CF308" s="10"/>
      <c r="CG308" s="10"/>
      <c r="CH308" s="10"/>
      <c r="CI308" s="10"/>
      <c r="CJ308" s="10"/>
      <c r="CK308" s="10"/>
      <c r="CL308" s="10"/>
      <c r="CM308" s="10"/>
      <c r="CN308" s="10"/>
      <c r="CO308" s="10"/>
      <c r="CP308" s="10"/>
      <c r="CQ308" s="10"/>
      <c r="CR308" s="10"/>
      <c r="CS308" s="10"/>
      <c r="CT308" s="10"/>
      <c r="CU308" s="10"/>
      <c r="CV308" s="10"/>
      <c r="CW308" s="10"/>
      <c r="CX308" s="10"/>
      <c r="CY308" s="10"/>
      <c r="CZ308" s="10"/>
      <c r="DA308" s="10"/>
      <c r="DB308" s="10"/>
      <c r="DC308" s="10"/>
      <c r="DD308" s="10"/>
      <c r="DE308" s="10"/>
      <c r="DF308" s="10"/>
      <c r="DG308" s="10"/>
      <c r="DH308" s="10"/>
      <c r="DI308" s="10"/>
      <c r="DJ308" s="10"/>
      <c r="DK308" s="10"/>
      <c r="DL308" s="10"/>
      <c r="DM308" s="10"/>
      <c r="DN308" s="10"/>
      <c r="DO308" s="10"/>
      <c r="DP308" s="10"/>
      <c r="DQ308" s="10"/>
      <c r="DR308" s="10"/>
      <c r="DS308" s="10"/>
      <c r="DT308" s="10"/>
      <c r="DU308" s="10"/>
      <c r="DV308" s="10"/>
    </row>
    <row r="309" spans="2:126" ht="15">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10"/>
      <c r="BO309" s="10"/>
      <c r="BP309" s="10"/>
      <c r="BQ309" s="10"/>
      <c r="BR309" s="10"/>
      <c r="BS309" s="10"/>
      <c r="BT309" s="10"/>
      <c r="BU309" s="10"/>
      <c r="BV309" s="10"/>
      <c r="BW309" s="10"/>
      <c r="BX309" s="10"/>
      <c r="BY309" s="10"/>
      <c r="BZ309" s="10"/>
      <c r="CA309" s="10"/>
      <c r="CB309" s="10"/>
      <c r="CC309" s="10"/>
      <c r="CD309" s="10"/>
      <c r="CE309" s="10"/>
      <c r="CF309" s="10"/>
      <c r="CG309" s="10"/>
      <c r="CH309" s="10"/>
      <c r="CI309" s="10"/>
      <c r="CJ309" s="10"/>
      <c r="CK309" s="10"/>
      <c r="CL309" s="10"/>
      <c r="CM309" s="10"/>
      <c r="CN309" s="10"/>
      <c r="CO309" s="10"/>
      <c r="CP309" s="10"/>
      <c r="CQ309" s="10"/>
      <c r="CR309" s="10"/>
      <c r="CS309" s="10"/>
      <c r="CT309" s="10"/>
      <c r="CU309" s="10"/>
      <c r="CV309" s="10"/>
      <c r="CW309" s="10"/>
      <c r="CX309" s="10"/>
      <c r="CY309" s="10"/>
      <c r="CZ309" s="10"/>
      <c r="DA309" s="10"/>
      <c r="DB309" s="10"/>
      <c r="DC309" s="10"/>
      <c r="DD309" s="10"/>
      <c r="DE309" s="10"/>
      <c r="DF309" s="10"/>
      <c r="DG309" s="10"/>
      <c r="DH309" s="10"/>
      <c r="DI309" s="10"/>
      <c r="DJ309" s="10"/>
      <c r="DK309" s="10"/>
      <c r="DL309" s="10"/>
      <c r="DM309" s="10"/>
      <c r="DN309" s="10"/>
      <c r="DO309" s="10"/>
      <c r="DP309" s="10"/>
      <c r="DQ309" s="10"/>
      <c r="DR309" s="10"/>
      <c r="DS309" s="10"/>
      <c r="DT309" s="10"/>
      <c r="DU309" s="10"/>
      <c r="DV309" s="10"/>
    </row>
    <row r="310" spans="2:126" ht="15">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c r="BQ310" s="10"/>
      <c r="BR310" s="10"/>
      <c r="BS310" s="10"/>
      <c r="BT310" s="10"/>
      <c r="BU310" s="10"/>
      <c r="BV310" s="10"/>
      <c r="BW310" s="10"/>
      <c r="BX310" s="10"/>
      <c r="BY310" s="10"/>
      <c r="BZ310" s="10"/>
      <c r="CA310" s="10"/>
      <c r="CB310" s="10"/>
      <c r="CC310" s="10"/>
      <c r="CD310" s="10"/>
      <c r="CE310" s="10"/>
      <c r="CF310" s="10"/>
      <c r="CG310" s="10"/>
      <c r="CH310" s="10"/>
      <c r="CI310" s="10"/>
      <c r="CJ310" s="10"/>
      <c r="CK310" s="10"/>
      <c r="CL310" s="10"/>
      <c r="CM310" s="10"/>
      <c r="CN310" s="10"/>
      <c r="CO310" s="10"/>
      <c r="CP310" s="10"/>
      <c r="CQ310" s="10"/>
      <c r="CR310" s="10"/>
      <c r="CS310" s="10"/>
      <c r="CT310" s="10"/>
      <c r="CU310" s="10"/>
      <c r="CV310" s="10"/>
      <c r="CW310" s="10"/>
      <c r="CX310" s="10"/>
      <c r="CY310" s="10"/>
      <c r="CZ310" s="10"/>
      <c r="DA310" s="10"/>
      <c r="DB310" s="10"/>
      <c r="DC310" s="10"/>
      <c r="DD310" s="10"/>
      <c r="DE310" s="10"/>
      <c r="DF310" s="10"/>
      <c r="DG310" s="10"/>
      <c r="DH310" s="10"/>
      <c r="DI310" s="10"/>
      <c r="DJ310" s="10"/>
      <c r="DK310" s="10"/>
      <c r="DL310" s="10"/>
      <c r="DM310" s="10"/>
      <c r="DN310" s="10"/>
      <c r="DO310" s="10"/>
      <c r="DP310" s="10"/>
      <c r="DQ310" s="10"/>
      <c r="DR310" s="10"/>
      <c r="DS310" s="10"/>
      <c r="DT310" s="10"/>
      <c r="DU310" s="10"/>
      <c r="DV310" s="10"/>
    </row>
    <row r="311" spans="2:126" ht="15">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0"/>
      <c r="BO311" s="10"/>
      <c r="BP311" s="10"/>
      <c r="BQ311" s="10"/>
      <c r="BR311" s="10"/>
      <c r="BS311" s="10"/>
      <c r="BT311" s="10"/>
      <c r="BU311" s="10"/>
      <c r="BV311" s="10"/>
      <c r="BW311" s="10"/>
      <c r="BX311" s="10"/>
      <c r="BY311" s="10"/>
      <c r="BZ311" s="10"/>
      <c r="CA311" s="10"/>
      <c r="CB311" s="10"/>
      <c r="CC311" s="10"/>
      <c r="CD311" s="10"/>
      <c r="CE311" s="10"/>
      <c r="CF311" s="10"/>
      <c r="CG311" s="10"/>
      <c r="CH311" s="10"/>
      <c r="CI311" s="10"/>
      <c r="CJ311" s="10"/>
      <c r="CK311" s="10"/>
      <c r="CL311" s="10"/>
      <c r="CM311" s="10"/>
      <c r="CN311" s="10"/>
      <c r="CO311" s="10"/>
      <c r="CP311" s="10"/>
      <c r="CQ311" s="10"/>
      <c r="CR311" s="10"/>
      <c r="CS311" s="10"/>
      <c r="CT311" s="10"/>
      <c r="CU311" s="10"/>
      <c r="CV311" s="10"/>
      <c r="CW311" s="10"/>
      <c r="CX311" s="10"/>
      <c r="CY311" s="10"/>
      <c r="CZ311" s="10"/>
      <c r="DA311" s="10"/>
      <c r="DB311" s="10"/>
      <c r="DC311" s="10"/>
      <c r="DD311" s="10"/>
      <c r="DE311" s="10"/>
      <c r="DF311" s="10"/>
      <c r="DG311" s="10"/>
      <c r="DH311" s="10"/>
      <c r="DI311" s="10"/>
      <c r="DJ311" s="10"/>
      <c r="DK311" s="10"/>
      <c r="DL311" s="10"/>
      <c r="DM311" s="10"/>
      <c r="DN311" s="10"/>
      <c r="DO311" s="10"/>
      <c r="DP311" s="10"/>
      <c r="DQ311" s="10"/>
      <c r="DR311" s="10"/>
      <c r="DS311" s="10"/>
      <c r="DT311" s="10"/>
      <c r="DU311" s="10"/>
      <c r="DV311" s="10"/>
    </row>
    <row r="312" spans="2:126" ht="15">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0"/>
      <c r="BN312" s="10"/>
      <c r="BO312" s="10"/>
      <c r="BP312" s="10"/>
      <c r="BQ312" s="10"/>
      <c r="BR312" s="10"/>
      <c r="BS312" s="10"/>
      <c r="BT312" s="10"/>
      <c r="BU312" s="10"/>
      <c r="BV312" s="10"/>
      <c r="BW312" s="10"/>
      <c r="BX312" s="10"/>
      <c r="BY312" s="10"/>
      <c r="BZ312" s="10"/>
      <c r="CA312" s="10"/>
      <c r="CB312" s="10"/>
      <c r="CC312" s="10"/>
      <c r="CD312" s="10"/>
      <c r="CE312" s="10"/>
      <c r="CF312" s="10"/>
      <c r="CG312" s="10"/>
      <c r="CH312" s="10"/>
      <c r="CI312" s="10"/>
      <c r="CJ312" s="10"/>
      <c r="CK312" s="10"/>
      <c r="CL312" s="10"/>
      <c r="CM312" s="10"/>
      <c r="CN312" s="10"/>
      <c r="CO312" s="10"/>
      <c r="CP312" s="10"/>
      <c r="CQ312" s="10"/>
      <c r="CR312" s="10"/>
      <c r="CS312" s="10"/>
      <c r="CT312" s="10"/>
      <c r="CU312" s="10"/>
      <c r="CV312" s="10"/>
      <c r="CW312" s="10"/>
      <c r="CX312" s="10"/>
      <c r="CY312" s="10"/>
      <c r="CZ312" s="10"/>
      <c r="DA312" s="10"/>
      <c r="DB312" s="10"/>
      <c r="DC312" s="10"/>
      <c r="DD312" s="10"/>
      <c r="DE312" s="10"/>
      <c r="DF312" s="10"/>
      <c r="DG312" s="10"/>
      <c r="DH312" s="10"/>
      <c r="DI312" s="10"/>
      <c r="DJ312" s="10"/>
      <c r="DK312" s="10"/>
      <c r="DL312" s="10"/>
      <c r="DM312" s="10"/>
      <c r="DN312" s="10"/>
      <c r="DO312" s="10"/>
      <c r="DP312" s="10"/>
      <c r="DQ312" s="10"/>
      <c r="DR312" s="10"/>
      <c r="DS312" s="10"/>
      <c r="DT312" s="10"/>
      <c r="DU312" s="10"/>
      <c r="DV312" s="10"/>
    </row>
    <row r="313" spans="2:126" ht="15">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c r="BQ313" s="10"/>
      <c r="BR313" s="10"/>
      <c r="BS313" s="10"/>
      <c r="BT313" s="10"/>
      <c r="BU313" s="10"/>
      <c r="BV313" s="10"/>
      <c r="BW313" s="10"/>
      <c r="BX313" s="10"/>
      <c r="BY313" s="10"/>
      <c r="BZ313" s="10"/>
      <c r="CA313" s="10"/>
      <c r="CB313" s="10"/>
      <c r="CC313" s="10"/>
      <c r="CD313" s="10"/>
      <c r="CE313" s="10"/>
      <c r="CF313" s="10"/>
      <c r="CG313" s="10"/>
      <c r="CH313" s="10"/>
      <c r="CI313" s="10"/>
      <c r="CJ313" s="10"/>
      <c r="CK313" s="10"/>
      <c r="CL313" s="10"/>
      <c r="CM313" s="10"/>
      <c r="CN313" s="10"/>
      <c r="CO313" s="10"/>
      <c r="CP313" s="10"/>
      <c r="CQ313" s="10"/>
      <c r="CR313" s="10"/>
      <c r="CS313" s="10"/>
      <c r="CT313" s="10"/>
      <c r="CU313" s="10"/>
      <c r="CV313" s="10"/>
      <c r="CW313" s="10"/>
      <c r="CX313" s="10"/>
      <c r="CY313" s="10"/>
      <c r="CZ313" s="10"/>
      <c r="DA313" s="10"/>
      <c r="DB313" s="10"/>
      <c r="DC313" s="10"/>
      <c r="DD313" s="10"/>
      <c r="DE313" s="10"/>
      <c r="DF313" s="10"/>
      <c r="DG313" s="10"/>
      <c r="DH313" s="10"/>
      <c r="DI313" s="10"/>
      <c r="DJ313" s="10"/>
      <c r="DK313" s="10"/>
      <c r="DL313" s="10"/>
      <c r="DM313" s="10"/>
      <c r="DN313" s="10"/>
      <c r="DO313" s="10"/>
      <c r="DP313" s="10"/>
      <c r="DQ313" s="10"/>
      <c r="DR313" s="10"/>
      <c r="DS313" s="10"/>
      <c r="DT313" s="10"/>
      <c r="DU313" s="10"/>
      <c r="DV313" s="10"/>
    </row>
    <row r="314" spans="2:126" ht="15">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0"/>
      <c r="BN314" s="10"/>
      <c r="BO314" s="10"/>
      <c r="BP314" s="10"/>
      <c r="BQ314" s="10"/>
      <c r="BR314" s="10"/>
      <c r="BS314" s="10"/>
      <c r="BT314" s="10"/>
      <c r="BU314" s="10"/>
      <c r="BV314" s="10"/>
      <c r="BW314" s="10"/>
      <c r="BX314" s="10"/>
      <c r="BY314" s="10"/>
      <c r="BZ314" s="10"/>
      <c r="CA314" s="10"/>
      <c r="CB314" s="10"/>
      <c r="CC314" s="10"/>
      <c r="CD314" s="10"/>
      <c r="CE314" s="10"/>
      <c r="CF314" s="10"/>
      <c r="CG314" s="10"/>
      <c r="CH314" s="10"/>
      <c r="CI314" s="10"/>
      <c r="CJ314" s="10"/>
      <c r="CK314" s="10"/>
      <c r="CL314" s="10"/>
      <c r="CM314" s="10"/>
      <c r="CN314" s="10"/>
      <c r="CO314" s="10"/>
      <c r="CP314" s="10"/>
      <c r="CQ314" s="10"/>
      <c r="CR314" s="10"/>
      <c r="CS314" s="10"/>
      <c r="CT314" s="10"/>
      <c r="CU314" s="10"/>
      <c r="CV314" s="10"/>
      <c r="CW314" s="10"/>
      <c r="CX314" s="10"/>
      <c r="CY314" s="10"/>
      <c r="CZ314" s="10"/>
      <c r="DA314" s="10"/>
      <c r="DB314" s="10"/>
      <c r="DC314" s="10"/>
      <c r="DD314" s="10"/>
      <c r="DE314" s="10"/>
      <c r="DF314" s="10"/>
      <c r="DG314" s="10"/>
      <c r="DH314" s="10"/>
      <c r="DI314" s="10"/>
      <c r="DJ314" s="10"/>
      <c r="DK314" s="10"/>
      <c r="DL314" s="10"/>
      <c r="DM314" s="10"/>
      <c r="DN314" s="10"/>
      <c r="DO314" s="10"/>
      <c r="DP314" s="10"/>
      <c r="DQ314" s="10"/>
      <c r="DR314" s="10"/>
      <c r="DS314" s="10"/>
      <c r="DT314" s="10"/>
      <c r="DU314" s="10"/>
      <c r="DV314" s="10"/>
    </row>
    <row r="315" spans="2:126" ht="15">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c r="BM315" s="10"/>
      <c r="BN315" s="10"/>
      <c r="BO315" s="10"/>
      <c r="BP315" s="10"/>
      <c r="BQ315" s="10"/>
      <c r="BR315" s="10"/>
      <c r="BS315" s="10"/>
      <c r="BT315" s="10"/>
      <c r="BU315" s="10"/>
      <c r="BV315" s="10"/>
      <c r="BW315" s="10"/>
      <c r="BX315" s="10"/>
      <c r="BY315" s="10"/>
      <c r="BZ315" s="10"/>
      <c r="CA315" s="10"/>
      <c r="CB315" s="10"/>
      <c r="CC315" s="10"/>
      <c r="CD315" s="10"/>
      <c r="CE315" s="10"/>
      <c r="CF315" s="10"/>
      <c r="CG315" s="10"/>
      <c r="CH315" s="10"/>
      <c r="CI315" s="10"/>
      <c r="CJ315" s="10"/>
      <c r="CK315" s="10"/>
      <c r="CL315" s="10"/>
      <c r="CM315" s="10"/>
      <c r="CN315" s="10"/>
      <c r="CO315" s="10"/>
      <c r="CP315" s="10"/>
      <c r="CQ315" s="10"/>
      <c r="CR315" s="10"/>
      <c r="CS315" s="10"/>
      <c r="CT315" s="10"/>
      <c r="CU315" s="10"/>
      <c r="CV315" s="10"/>
      <c r="CW315" s="10"/>
      <c r="CX315" s="10"/>
      <c r="CY315" s="10"/>
      <c r="CZ315" s="10"/>
      <c r="DA315" s="10"/>
      <c r="DB315" s="10"/>
      <c r="DC315" s="10"/>
      <c r="DD315" s="10"/>
      <c r="DE315" s="10"/>
      <c r="DF315" s="10"/>
      <c r="DG315" s="10"/>
      <c r="DH315" s="10"/>
      <c r="DI315" s="10"/>
      <c r="DJ315" s="10"/>
      <c r="DK315" s="10"/>
      <c r="DL315" s="10"/>
      <c r="DM315" s="10"/>
      <c r="DN315" s="10"/>
      <c r="DO315" s="10"/>
      <c r="DP315" s="10"/>
      <c r="DQ315" s="10"/>
      <c r="DR315" s="10"/>
      <c r="DS315" s="10"/>
      <c r="DT315" s="10"/>
      <c r="DU315" s="10"/>
      <c r="DV315" s="10"/>
    </row>
    <row r="316" spans="2:126" ht="15">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0"/>
      <c r="BM316" s="10"/>
      <c r="BN316" s="10"/>
      <c r="BO316" s="10"/>
      <c r="BP316" s="10"/>
      <c r="BQ316" s="10"/>
      <c r="BR316" s="10"/>
      <c r="BS316" s="10"/>
      <c r="BT316" s="10"/>
      <c r="BU316" s="10"/>
      <c r="BV316" s="10"/>
      <c r="BW316" s="10"/>
      <c r="BX316" s="10"/>
      <c r="BY316" s="10"/>
      <c r="BZ316" s="10"/>
      <c r="CA316" s="10"/>
      <c r="CB316" s="10"/>
      <c r="CC316" s="10"/>
      <c r="CD316" s="10"/>
      <c r="CE316" s="10"/>
      <c r="CF316" s="10"/>
      <c r="CG316" s="10"/>
      <c r="CH316" s="10"/>
      <c r="CI316" s="10"/>
      <c r="CJ316" s="10"/>
      <c r="CK316" s="10"/>
      <c r="CL316" s="10"/>
      <c r="CM316" s="10"/>
      <c r="CN316" s="10"/>
      <c r="CO316" s="10"/>
      <c r="CP316" s="10"/>
      <c r="CQ316" s="10"/>
      <c r="CR316" s="10"/>
      <c r="CS316" s="10"/>
      <c r="CT316" s="10"/>
      <c r="CU316" s="10"/>
      <c r="CV316" s="10"/>
      <c r="CW316" s="10"/>
      <c r="CX316" s="10"/>
      <c r="CY316" s="10"/>
      <c r="CZ316" s="10"/>
      <c r="DA316" s="10"/>
      <c r="DB316" s="10"/>
      <c r="DC316" s="10"/>
      <c r="DD316" s="10"/>
      <c r="DE316" s="10"/>
      <c r="DF316" s="10"/>
      <c r="DG316" s="10"/>
      <c r="DH316" s="10"/>
      <c r="DI316" s="10"/>
      <c r="DJ316" s="10"/>
      <c r="DK316" s="10"/>
      <c r="DL316" s="10"/>
      <c r="DM316" s="10"/>
      <c r="DN316" s="10"/>
      <c r="DO316" s="10"/>
      <c r="DP316" s="10"/>
      <c r="DQ316" s="10"/>
      <c r="DR316" s="10"/>
      <c r="DS316" s="10"/>
      <c r="DT316" s="10"/>
      <c r="DU316" s="10"/>
      <c r="DV316" s="10"/>
    </row>
    <row r="317" spans="2:126" ht="15">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c r="BM317" s="10"/>
      <c r="BN317" s="10"/>
      <c r="BO317" s="10"/>
      <c r="BP317" s="10"/>
      <c r="BQ317" s="10"/>
      <c r="BR317" s="10"/>
      <c r="BS317" s="10"/>
      <c r="BT317" s="10"/>
      <c r="BU317" s="10"/>
      <c r="BV317" s="10"/>
      <c r="BW317" s="10"/>
      <c r="BX317" s="10"/>
      <c r="BY317" s="10"/>
      <c r="BZ317" s="10"/>
      <c r="CA317" s="10"/>
      <c r="CB317" s="10"/>
      <c r="CC317" s="10"/>
      <c r="CD317" s="10"/>
      <c r="CE317" s="10"/>
      <c r="CF317" s="10"/>
      <c r="CG317" s="10"/>
      <c r="CH317" s="10"/>
      <c r="CI317" s="10"/>
      <c r="CJ317" s="10"/>
      <c r="CK317" s="10"/>
      <c r="CL317" s="10"/>
      <c r="CM317" s="10"/>
      <c r="CN317" s="10"/>
      <c r="CO317" s="10"/>
      <c r="CP317" s="10"/>
      <c r="CQ317" s="10"/>
      <c r="CR317" s="10"/>
      <c r="CS317" s="10"/>
      <c r="CT317" s="10"/>
      <c r="CU317" s="10"/>
      <c r="CV317" s="10"/>
      <c r="CW317" s="10"/>
      <c r="CX317" s="10"/>
      <c r="CY317" s="10"/>
      <c r="CZ317" s="10"/>
      <c r="DA317" s="10"/>
      <c r="DB317" s="10"/>
      <c r="DC317" s="10"/>
      <c r="DD317" s="10"/>
      <c r="DE317" s="10"/>
      <c r="DF317" s="10"/>
      <c r="DG317" s="10"/>
      <c r="DH317" s="10"/>
      <c r="DI317" s="10"/>
      <c r="DJ317" s="10"/>
      <c r="DK317" s="10"/>
      <c r="DL317" s="10"/>
      <c r="DM317" s="10"/>
      <c r="DN317" s="10"/>
      <c r="DO317" s="10"/>
      <c r="DP317" s="10"/>
      <c r="DQ317" s="10"/>
      <c r="DR317" s="10"/>
      <c r="DS317" s="10"/>
      <c r="DT317" s="10"/>
      <c r="DU317" s="10"/>
      <c r="DV317" s="10"/>
    </row>
    <row r="318" spans="2:126" ht="15">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0"/>
      <c r="BN318" s="10"/>
      <c r="BO318" s="10"/>
      <c r="BP318" s="10"/>
      <c r="BQ318" s="10"/>
      <c r="BR318" s="10"/>
      <c r="BS318" s="10"/>
      <c r="BT318" s="10"/>
      <c r="BU318" s="10"/>
      <c r="BV318" s="10"/>
      <c r="BW318" s="10"/>
      <c r="BX318" s="10"/>
      <c r="BY318" s="10"/>
      <c r="BZ318" s="10"/>
      <c r="CA318" s="10"/>
      <c r="CB318" s="10"/>
      <c r="CC318" s="10"/>
      <c r="CD318" s="10"/>
      <c r="CE318" s="10"/>
      <c r="CF318" s="10"/>
      <c r="CG318" s="10"/>
      <c r="CH318" s="10"/>
      <c r="CI318" s="10"/>
      <c r="CJ318" s="10"/>
      <c r="CK318" s="10"/>
      <c r="CL318" s="10"/>
      <c r="CM318" s="10"/>
      <c r="CN318" s="10"/>
      <c r="CO318" s="10"/>
      <c r="CP318" s="10"/>
      <c r="CQ318" s="10"/>
      <c r="CR318" s="10"/>
      <c r="CS318" s="10"/>
      <c r="CT318" s="10"/>
      <c r="CU318" s="10"/>
      <c r="CV318" s="10"/>
      <c r="CW318" s="10"/>
      <c r="CX318" s="10"/>
      <c r="CY318" s="10"/>
      <c r="CZ318" s="10"/>
      <c r="DA318" s="10"/>
      <c r="DB318" s="10"/>
      <c r="DC318" s="10"/>
      <c r="DD318" s="10"/>
      <c r="DE318" s="10"/>
      <c r="DF318" s="10"/>
      <c r="DG318" s="10"/>
      <c r="DH318" s="10"/>
      <c r="DI318" s="10"/>
      <c r="DJ318" s="10"/>
      <c r="DK318" s="10"/>
      <c r="DL318" s="10"/>
      <c r="DM318" s="10"/>
      <c r="DN318" s="10"/>
      <c r="DO318" s="10"/>
      <c r="DP318" s="10"/>
      <c r="DQ318" s="10"/>
      <c r="DR318" s="10"/>
      <c r="DS318" s="10"/>
      <c r="DT318" s="10"/>
      <c r="DU318" s="10"/>
      <c r="DV318" s="10"/>
    </row>
    <row r="319" spans="2:126" ht="15">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0"/>
      <c r="BM319" s="10"/>
      <c r="BN319" s="10"/>
      <c r="BO319" s="10"/>
      <c r="BP319" s="10"/>
      <c r="BQ319" s="10"/>
      <c r="BR319" s="10"/>
      <c r="BS319" s="10"/>
      <c r="BT319" s="10"/>
      <c r="BU319" s="10"/>
      <c r="BV319" s="10"/>
      <c r="BW319" s="10"/>
      <c r="BX319" s="10"/>
      <c r="BY319" s="10"/>
      <c r="BZ319" s="10"/>
      <c r="CA319" s="10"/>
      <c r="CB319" s="10"/>
      <c r="CC319" s="10"/>
      <c r="CD319" s="10"/>
      <c r="CE319" s="10"/>
      <c r="CF319" s="10"/>
      <c r="CG319" s="10"/>
      <c r="CH319" s="10"/>
      <c r="CI319" s="10"/>
      <c r="CJ319" s="10"/>
      <c r="CK319" s="10"/>
      <c r="CL319" s="10"/>
      <c r="CM319" s="10"/>
      <c r="CN319" s="10"/>
      <c r="CO319" s="10"/>
      <c r="CP319" s="10"/>
      <c r="CQ319" s="10"/>
      <c r="CR319" s="10"/>
      <c r="CS319" s="10"/>
      <c r="CT319" s="10"/>
      <c r="CU319" s="10"/>
      <c r="CV319" s="10"/>
      <c r="CW319" s="10"/>
      <c r="CX319" s="10"/>
      <c r="CY319" s="10"/>
      <c r="CZ319" s="10"/>
      <c r="DA319" s="10"/>
      <c r="DB319" s="10"/>
      <c r="DC319" s="10"/>
      <c r="DD319" s="10"/>
      <c r="DE319" s="10"/>
      <c r="DF319" s="10"/>
      <c r="DG319" s="10"/>
      <c r="DH319" s="10"/>
      <c r="DI319" s="10"/>
      <c r="DJ319" s="10"/>
      <c r="DK319" s="10"/>
      <c r="DL319" s="10"/>
      <c r="DM319" s="10"/>
      <c r="DN319" s="10"/>
      <c r="DO319" s="10"/>
      <c r="DP319" s="10"/>
      <c r="DQ319" s="10"/>
      <c r="DR319" s="10"/>
      <c r="DS319" s="10"/>
      <c r="DT319" s="10"/>
      <c r="DU319" s="10"/>
      <c r="DV319" s="10"/>
    </row>
    <row r="320" spans="2:126" ht="15">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0"/>
      <c r="BM320" s="10"/>
      <c r="BN320" s="10"/>
      <c r="BO320" s="10"/>
      <c r="BP320" s="10"/>
      <c r="BQ320" s="10"/>
      <c r="BR320" s="10"/>
      <c r="BS320" s="10"/>
      <c r="BT320" s="10"/>
      <c r="BU320" s="10"/>
      <c r="BV320" s="10"/>
      <c r="BW320" s="10"/>
      <c r="BX320" s="10"/>
      <c r="BY320" s="10"/>
      <c r="BZ320" s="10"/>
      <c r="CA320" s="10"/>
      <c r="CB320" s="10"/>
      <c r="CC320" s="10"/>
      <c r="CD320" s="10"/>
      <c r="CE320" s="10"/>
      <c r="CF320" s="10"/>
      <c r="CG320" s="10"/>
      <c r="CH320" s="10"/>
      <c r="CI320" s="10"/>
      <c r="CJ320" s="10"/>
      <c r="CK320" s="10"/>
      <c r="CL320" s="10"/>
      <c r="CM320" s="10"/>
      <c r="CN320" s="10"/>
      <c r="CO320" s="10"/>
      <c r="CP320" s="10"/>
      <c r="CQ320" s="10"/>
      <c r="CR320" s="10"/>
      <c r="CS320" s="10"/>
      <c r="CT320" s="10"/>
      <c r="CU320" s="10"/>
      <c r="CV320" s="10"/>
      <c r="CW320" s="10"/>
      <c r="CX320" s="10"/>
      <c r="CY320" s="10"/>
      <c r="CZ320" s="10"/>
      <c r="DA320" s="10"/>
      <c r="DB320" s="10"/>
      <c r="DC320" s="10"/>
      <c r="DD320" s="10"/>
      <c r="DE320" s="10"/>
      <c r="DF320" s="10"/>
      <c r="DG320" s="10"/>
      <c r="DH320" s="10"/>
      <c r="DI320" s="10"/>
      <c r="DJ320" s="10"/>
      <c r="DK320" s="10"/>
      <c r="DL320" s="10"/>
      <c r="DM320" s="10"/>
      <c r="DN320" s="10"/>
      <c r="DO320" s="10"/>
      <c r="DP320" s="10"/>
      <c r="DQ320" s="10"/>
      <c r="DR320" s="10"/>
      <c r="DS320" s="10"/>
      <c r="DT320" s="10"/>
      <c r="DU320" s="10"/>
      <c r="DV320" s="10"/>
    </row>
    <row r="321" spans="2:126" ht="15">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10"/>
      <c r="BM321" s="10"/>
      <c r="BN321" s="10"/>
      <c r="BO321" s="10"/>
      <c r="BP321" s="10"/>
      <c r="BQ321" s="10"/>
      <c r="BR321" s="10"/>
      <c r="BS321" s="10"/>
      <c r="BT321" s="10"/>
      <c r="BU321" s="10"/>
      <c r="BV321" s="10"/>
      <c r="BW321" s="10"/>
      <c r="BX321" s="10"/>
      <c r="BY321" s="10"/>
      <c r="BZ321" s="10"/>
      <c r="CA321" s="10"/>
      <c r="CB321" s="10"/>
      <c r="CC321" s="10"/>
      <c r="CD321" s="10"/>
      <c r="CE321" s="10"/>
      <c r="CF321" s="10"/>
      <c r="CG321" s="10"/>
      <c r="CH321" s="10"/>
      <c r="CI321" s="10"/>
      <c r="CJ321" s="10"/>
      <c r="CK321" s="10"/>
      <c r="CL321" s="10"/>
      <c r="CM321" s="10"/>
      <c r="CN321" s="10"/>
      <c r="CO321" s="10"/>
      <c r="CP321" s="10"/>
      <c r="CQ321" s="10"/>
      <c r="CR321" s="10"/>
      <c r="CS321" s="10"/>
      <c r="CT321" s="10"/>
      <c r="CU321" s="10"/>
      <c r="CV321" s="10"/>
      <c r="CW321" s="10"/>
      <c r="CX321" s="10"/>
      <c r="CY321" s="10"/>
      <c r="CZ321" s="10"/>
      <c r="DA321" s="10"/>
      <c r="DB321" s="10"/>
      <c r="DC321" s="10"/>
      <c r="DD321" s="10"/>
      <c r="DE321" s="10"/>
      <c r="DF321" s="10"/>
      <c r="DG321" s="10"/>
      <c r="DH321" s="10"/>
      <c r="DI321" s="10"/>
      <c r="DJ321" s="10"/>
      <c r="DK321" s="10"/>
      <c r="DL321" s="10"/>
      <c r="DM321" s="10"/>
      <c r="DN321" s="10"/>
      <c r="DO321" s="10"/>
      <c r="DP321" s="10"/>
      <c r="DQ321" s="10"/>
      <c r="DR321" s="10"/>
      <c r="DS321" s="10"/>
      <c r="DT321" s="10"/>
      <c r="DU321" s="10"/>
      <c r="DV321" s="10"/>
    </row>
    <row r="322" spans="2:126" ht="15">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c r="BM322" s="10"/>
      <c r="BN322" s="10"/>
      <c r="BO322" s="10"/>
      <c r="BP322" s="10"/>
      <c r="BQ322" s="10"/>
      <c r="BR322" s="10"/>
      <c r="BS322" s="10"/>
      <c r="BT322" s="10"/>
      <c r="BU322" s="10"/>
      <c r="BV322" s="10"/>
      <c r="BW322" s="10"/>
      <c r="BX322" s="10"/>
      <c r="BY322" s="10"/>
      <c r="BZ322" s="10"/>
      <c r="CA322" s="10"/>
      <c r="CB322" s="10"/>
      <c r="CC322" s="10"/>
      <c r="CD322" s="10"/>
      <c r="CE322" s="10"/>
      <c r="CF322" s="10"/>
      <c r="CG322" s="10"/>
      <c r="CH322" s="10"/>
      <c r="CI322" s="10"/>
      <c r="CJ322" s="10"/>
      <c r="CK322" s="10"/>
      <c r="CL322" s="10"/>
      <c r="CM322" s="10"/>
      <c r="CN322" s="10"/>
      <c r="CO322" s="10"/>
      <c r="CP322" s="10"/>
      <c r="CQ322" s="10"/>
      <c r="CR322" s="10"/>
      <c r="CS322" s="10"/>
      <c r="CT322" s="10"/>
      <c r="CU322" s="10"/>
      <c r="CV322" s="10"/>
      <c r="CW322" s="10"/>
      <c r="CX322" s="10"/>
      <c r="CY322" s="10"/>
      <c r="CZ322" s="10"/>
      <c r="DA322" s="10"/>
      <c r="DB322" s="10"/>
      <c r="DC322" s="10"/>
      <c r="DD322" s="10"/>
      <c r="DE322" s="10"/>
      <c r="DF322" s="10"/>
      <c r="DG322" s="10"/>
      <c r="DH322" s="10"/>
      <c r="DI322" s="10"/>
      <c r="DJ322" s="10"/>
      <c r="DK322" s="10"/>
      <c r="DL322" s="10"/>
      <c r="DM322" s="10"/>
      <c r="DN322" s="10"/>
      <c r="DO322" s="10"/>
      <c r="DP322" s="10"/>
      <c r="DQ322" s="10"/>
      <c r="DR322" s="10"/>
      <c r="DS322" s="10"/>
      <c r="DT322" s="10"/>
      <c r="DU322" s="10"/>
      <c r="DV322" s="10"/>
    </row>
    <row r="323" spans="2:126" ht="15">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0"/>
      <c r="BM323" s="10"/>
      <c r="BN323" s="10"/>
      <c r="BO323" s="10"/>
      <c r="BP323" s="10"/>
      <c r="BQ323" s="10"/>
      <c r="BR323" s="10"/>
      <c r="BS323" s="10"/>
      <c r="BT323" s="10"/>
      <c r="BU323" s="10"/>
      <c r="BV323" s="10"/>
      <c r="BW323" s="10"/>
      <c r="BX323" s="10"/>
      <c r="BY323" s="10"/>
      <c r="BZ323" s="10"/>
      <c r="CA323" s="10"/>
      <c r="CB323" s="10"/>
      <c r="CC323" s="10"/>
      <c r="CD323" s="10"/>
      <c r="CE323" s="10"/>
      <c r="CF323" s="10"/>
      <c r="CG323" s="10"/>
      <c r="CH323" s="10"/>
      <c r="CI323" s="10"/>
      <c r="CJ323" s="10"/>
      <c r="CK323" s="10"/>
      <c r="CL323" s="10"/>
      <c r="CM323" s="10"/>
      <c r="CN323" s="10"/>
      <c r="CO323" s="10"/>
      <c r="CP323" s="10"/>
      <c r="CQ323" s="10"/>
      <c r="CR323" s="10"/>
      <c r="CS323" s="10"/>
      <c r="CT323" s="10"/>
      <c r="CU323" s="10"/>
      <c r="CV323" s="10"/>
      <c r="CW323" s="10"/>
      <c r="CX323" s="10"/>
      <c r="CY323" s="10"/>
      <c r="CZ323" s="10"/>
      <c r="DA323" s="10"/>
      <c r="DB323" s="10"/>
      <c r="DC323" s="10"/>
      <c r="DD323" s="10"/>
      <c r="DE323" s="10"/>
      <c r="DF323" s="10"/>
      <c r="DG323" s="10"/>
      <c r="DH323" s="10"/>
      <c r="DI323" s="10"/>
      <c r="DJ323" s="10"/>
      <c r="DK323" s="10"/>
      <c r="DL323" s="10"/>
      <c r="DM323" s="10"/>
      <c r="DN323" s="10"/>
      <c r="DO323" s="10"/>
      <c r="DP323" s="10"/>
      <c r="DQ323" s="10"/>
      <c r="DR323" s="10"/>
      <c r="DS323" s="10"/>
      <c r="DT323" s="10"/>
      <c r="DU323" s="10"/>
      <c r="DV323" s="10"/>
    </row>
    <row r="324" spans="2:126" ht="15">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0"/>
      <c r="BM324" s="10"/>
      <c r="BN324" s="10"/>
      <c r="BO324" s="10"/>
      <c r="BP324" s="10"/>
      <c r="BQ324" s="10"/>
      <c r="BR324" s="10"/>
      <c r="BS324" s="10"/>
      <c r="BT324" s="10"/>
      <c r="BU324" s="10"/>
      <c r="BV324" s="10"/>
      <c r="BW324" s="10"/>
      <c r="BX324" s="10"/>
      <c r="BY324" s="10"/>
      <c r="BZ324" s="10"/>
      <c r="CA324" s="10"/>
      <c r="CB324" s="10"/>
      <c r="CC324" s="10"/>
      <c r="CD324" s="10"/>
      <c r="CE324" s="10"/>
      <c r="CF324" s="10"/>
      <c r="CG324" s="10"/>
      <c r="CH324" s="10"/>
      <c r="CI324" s="10"/>
      <c r="CJ324" s="10"/>
      <c r="CK324" s="10"/>
      <c r="CL324" s="10"/>
      <c r="CM324" s="10"/>
      <c r="CN324" s="10"/>
      <c r="CO324" s="10"/>
      <c r="CP324" s="10"/>
      <c r="CQ324" s="10"/>
      <c r="CR324" s="10"/>
      <c r="CS324" s="10"/>
      <c r="CT324" s="10"/>
      <c r="CU324" s="10"/>
      <c r="CV324" s="10"/>
      <c r="CW324" s="10"/>
      <c r="CX324" s="10"/>
      <c r="CY324" s="10"/>
      <c r="CZ324" s="10"/>
      <c r="DA324" s="10"/>
      <c r="DB324" s="10"/>
      <c r="DC324" s="10"/>
      <c r="DD324" s="10"/>
      <c r="DE324" s="10"/>
      <c r="DF324" s="10"/>
      <c r="DG324" s="10"/>
      <c r="DH324" s="10"/>
      <c r="DI324" s="10"/>
      <c r="DJ324" s="10"/>
      <c r="DK324" s="10"/>
      <c r="DL324" s="10"/>
      <c r="DM324" s="10"/>
      <c r="DN324" s="10"/>
      <c r="DO324" s="10"/>
      <c r="DP324" s="10"/>
      <c r="DQ324" s="10"/>
      <c r="DR324" s="10"/>
      <c r="DS324" s="10"/>
      <c r="DT324" s="10"/>
      <c r="DU324" s="10"/>
      <c r="DV324" s="10"/>
    </row>
    <row r="325" spans="2:126" ht="15">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c r="BF325" s="10"/>
      <c r="BG325" s="10"/>
      <c r="BH325" s="10"/>
      <c r="BI325" s="10"/>
      <c r="BJ325" s="10"/>
      <c r="BK325" s="10"/>
      <c r="BL325" s="10"/>
      <c r="BM325" s="10"/>
      <c r="BN325" s="10"/>
      <c r="BO325" s="10"/>
      <c r="BP325" s="10"/>
      <c r="BQ325" s="10"/>
      <c r="BR325" s="10"/>
      <c r="BS325" s="10"/>
      <c r="BT325" s="10"/>
      <c r="BU325" s="10"/>
      <c r="BV325" s="10"/>
      <c r="BW325" s="10"/>
      <c r="BX325" s="10"/>
      <c r="BY325" s="10"/>
      <c r="BZ325" s="10"/>
      <c r="CA325" s="10"/>
      <c r="CB325" s="10"/>
      <c r="CC325" s="10"/>
      <c r="CD325" s="10"/>
      <c r="CE325" s="10"/>
      <c r="CF325" s="10"/>
      <c r="CG325" s="10"/>
      <c r="CH325" s="10"/>
      <c r="CI325" s="10"/>
      <c r="CJ325" s="10"/>
      <c r="CK325" s="10"/>
      <c r="CL325" s="10"/>
      <c r="CM325" s="10"/>
      <c r="CN325" s="10"/>
      <c r="CO325" s="10"/>
      <c r="CP325" s="10"/>
      <c r="CQ325" s="10"/>
      <c r="CR325" s="10"/>
      <c r="CS325" s="10"/>
      <c r="CT325" s="10"/>
      <c r="CU325" s="10"/>
      <c r="CV325" s="10"/>
      <c r="CW325" s="10"/>
      <c r="CX325" s="10"/>
      <c r="CY325" s="10"/>
      <c r="CZ325" s="10"/>
      <c r="DA325" s="10"/>
      <c r="DB325" s="10"/>
      <c r="DC325" s="10"/>
      <c r="DD325" s="10"/>
      <c r="DE325" s="10"/>
      <c r="DF325" s="10"/>
      <c r="DG325" s="10"/>
      <c r="DH325" s="10"/>
      <c r="DI325" s="10"/>
      <c r="DJ325" s="10"/>
      <c r="DK325" s="10"/>
      <c r="DL325" s="10"/>
      <c r="DM325" s="10"/>
      <c r="DN325" s="10"/>
      <c r="DO325" s="10"/>
      <c r="DP325" s="10"/>
      <c r="DQ325" s="10"/>
      <c r="DR325" s="10"/>
      <c r="DS325" s="10"/>
      <c r="DT325" s="10"/>
      <c r="DU325" s="10"/>
      <c r="DV325" s="10"/>
    </row>
    <row r="326" spans="2:126" ht="15">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10"/>
      <c r="BM326" s="10"/>
      <c r="BN326" s="10"/>
      <c r="BO326" s="10"/>
      <c r="BP326" s="10"/>
      <c r="BQ326" s="10"/>
      <c r="BR326" s="10"/>
      <c r="BS326" s="10"/>
      <c r="BT326" s="10"/>
      <c r="BU326" s="10"/>
      <c r="BV326" s="10"/>
      <c r="BW326" s="10"/>
      <c r="BX326" s="10"/>
      <c r="BY326" s="10"/>
      <c r="BZ326" s="10"/>
      <c r="CA326" s="10"/>
      <c r="CB326" s="10"/>
      <c r="CC326" s="10"/>
      <c r="CD326" s="10"/>
      <c r="CE326" s="10"/>
      <c r="CF326" s="10"/>
      <c r="CG326" s="10"/>
      <c r="CH326" s="10"/>
      <c r="CI326" s="10"/>
      <c r="CJ326" s="10"/>
      <c r="CK326" s="10"/>
      <c r="CL326" s="10"/>
      <c r="CM326" s="10"/>
      <c r="CN326" s="10"/>
      <c r="CO326" s="10"/>
      <c r="CP326" s="10"/>
      <c r="CQ326" s="10"/>
      <c r="CR326" s="10"/>
      <c r="CS326" s="10"/>
      <c r="CT326" s="10"/>
      <c r="CU326" s="10"/>
      <c r="CV326" s="10"/>
      <c r="CW326" s="10"/>
      <c r="CX326" s="10"/>
      <c r="CY326" s="10"/>
      <c r="CZ326" s="10"/>
      <c r="DA326" s="10"/>
      <c r="DB326" s="10"/>
      <c r="DC326" s="10"/>
      <c r="DD326" s="10"/>
      <c r="DE326" s="10"/>
      <c r="DF326" s="10"/>
      <c r="DG326" s="10"/>
      <c r="DH326" s="10"/>
      <c r="DI326" s="10"/>
      <c r="DJ326" s="10"/>
      <c r="DK326" s="10"/>
      <c r="DL326" s="10"/>
      <c r="DM326" s="10"/>
      <c r="DN326" s="10"/>
      <c r="DO326" s="10"/>
      <c r="DP326" s="10"/>
      <c r="DQ326" s="10"/>
      <c r="DR326" s="10"/>
      <c r="DS326" s="10"/>
      <c r="DT326" s="10"/>
      <c r="DU326" s="10"/>
      <c r="DV326" s="10"/>
    </row>
    <row r="327" spans="2:126" ht="15">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10"/>
      <c r="BI327" s="10"/>
      <c r="BJ327" s="10"/>
      <c r="BK327" s="10"/>
      <c r="BL327" s="10"/>
      <c r="BM327" s="10"/>
      <c r="BN327" s="10"/>
      <c r="BO327" s="10"/>
      <c r="BP327" s="10"/>
      <c r="BQ327" s="10"/>
      <c r="BR327" s="10"/>
      <c r="BS327" s="10"/>
      <c r="BT327" s="10"/>
      <c r="BU327" s="10"/>
      <c r="BV327" s="10"/>
      <c r="BW327" s="10"/>
      <c r="BX327" s="10"/>
      <c r="BY327" s="10"/>
      <c r="BZ327" s="10"/>
      <c r="CA327" s="10"/>
      <c r="CB327" s="10"/>
      <c r="CC327" s="10"/>
      <c r="CD327" s="10"/>
      <c r="CE327" s="10"/>
      <c r="CF327" s="10"/>
      <c r="CG327" s="10"/>
      <c r="CH327" s="10"/>
      <c r="CI327" s="10"/>
      <c r="CJ327" s="10"/>
      <c r="CK327" s="10"/>
      <c r="CL327" s="10"/>
      <c r="CM327" s="10"/>
      <c r="CN327" s="10"/>
      <c r="CO327" s="10"/>
      <c r="CP327" s="10"/>
      <c r="CQ327" s="10"/>
      <c r="CR327" s="10"/>
      <c r="CS327" s="10"/>
      <c r="CT327" s="10"/>
      <c r="CU327" s="10"/>
      <c r="CV327" s="10"/>
      <c r="CW327" s="10"/>
      <c r="CX327" s="10"/>
      <c r="CY327" s="10"/>
      <c r="CZ327" s="10"/>
      <c r="DA327" s="10"/>
      <c r="DB327" s="10"/>
      <c r="DC327" s="10"/>
      <c r="DD327" s="10"/>
      <c r="DE327" s="10"/>
      <c r="DF327" s="10"/>
      <c r="DG327" s="10"/>
      <c r="DH327" s="10"/>
      <c r="DI327" s="10"/>
      <c r="DJ327" s="10"/>
      <c r="DK327" s="10"/>
      <c r="DL327" s="10"/>
      <c r="DM327" s="10"/>
      <c r="DN327" s="10"/>
      <c r="DO327" s="10"/>
      <c r="DP327" s="10"/>
      <c r="DQ327" s="10"/>
      <c r="DR327" s="10"/>
      <c r="DS327" s="10"/>
      <c r="DT327" s="10"/>
      <c r="DU327" s="10"/>
      <c r="DV327" s="10"/>
    </row>
    <row r="328" spans="2:126" ht="15">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10"/>
      <c r="BM328" s="10"/>
      <c r="BN328" s="10"/>
      <c r="BO328" s="10"/>
      <c r="BP328" s="10"/>
      <c r="BQ328" s="10"/>
      <c r="BR328" s="10"/>
      <c r="BS328" s="10"/>
      <c r="BT328" s="10"/>
      <c r="BU328" s="10"/>
      <c r="BV328" s="10"/>
      <c r="BW328" s="10"/>
      <c r="BX328" s="10"/>
      <c r="BY328" s="10"/>
      <c r="BZ328" s="10"/>
      <c r="CA328" s="10"/>
      <c r="CB328" s="10"/>
      <c r="CC328" s="10"/>
      <c r="CD328" s="10"/>
      <c r="CE328" s="10"/>
      <c r="CF328" s="10"/>
      <c r="CG328" s="10"/>
      <c r="CH328" s="10"/>
      <c r="CI328" s="10"/>
      <c r="CJ328" s="10"/>
      <c r="CK328" s="10"/>
      <c r="CL328" s="10"/>
      <c r="CM328" s="10"/>
      <c r="CN328" s="10"/>
      <c r="CO328" s="10"/>
      <c r="CP328" s="10"/>
      <c r="CQ328" s="10"/>
      <c r="CR328" s="10"/>
      <c r="CS328" s="10"/>
      <c r="CT328" s="10"/>
      <c r="CU328" s="10"/>
      <c r="CV328" s="10"/>
      <c r="CW328" s="10"/>
      <c r="CX328" s="10"/>
      <c r="CY328" s="10"/>
      <c r="CZ328" s="10"/>
      <c r="DA328" s="10"/>
      <c r="DB328" s="10"/>
      <c r="DC328" s="10"/>
      <c r="DD328" s="10"/>
      <c r="DE328" s="10"/>
      <c r="DF328" s="10"/>
      <c r="DG328" s="10"/>
      <c r="DH328" s="10"/>
      <c r="DI328" s="10"/>
      <c r="DJ328" s="10"/>
      <c r="DK328" s="10"/>
      <c r="DL328" s="10"/>
      <c r="DM328" s="10"/>
      <c r="DN328" s="10"/>
      <c r="DO328" s="10"/>
      <c r="DP328" s="10"/>
      <c r="DQ328" s="10"/>
      <c r="DR328" s="10"/>
      <c r="DS328" s="10"/>
      <c r="DT328" s="10"/>
      <c r="DU328" s="10"/>
      <c r="DV328" s="10"/>
    </row>
    <row r="329" spans="2:126" ht="15">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10"/>
      <c r="BM329" s="10"/>
      <c r="BN329" s="10"/>
      <c r="BO329" s="10"/>
      <c r="BP329" s="10"/>
      <c r="BQ329" s="10"/>
      <c r="BR329" s="10"/>
      <c r="BS329" s="10"/>
      <c r="BT329" s="10"/>
      <c r="BU329" s="10"/>
      <c r="BV329" s="10"/>
      <c r="BW329" s="10"/>
      <c r="BX329" s="10"/>
      <c r="BY329" s="10"/>
      <c r="BZ329" s="10"/>
      <c r="CA329" s="10"/>
      <c r="CB329" s="10"/>
      <c r="CC329" s="10"/>
      <c r="CD329" s="10"/>
      <c r="CE329" s="10"/>
      <c r="CF329" s="10"/>
      <c r="CG329" s="10"/>
      <c r="CH329" s="10"/>
      <c r="CI329" s="10"/>
      <c r="CJ329" s="10"/>
      <c r="CK329" s="10"/>
      <c r="CL329" s="10"/>
      <c r="CM329" s="10"/>
      <c r="CN329" s="10"/>
      <c r="CO329" s="10"/>
      <c r="CP329" s="10"/>
      <c r="CQ329" s="10"/>
      <c r="CR329" s="10"/>
      <c r="CS329" s="10"/>
      <c r="CT329" s="10"/>
      <c r="CU329" s="10"/>
      <c r="CV329" s="10"/>
      <c r="CW329" s="10"/>
      <c r="CX329" s="10"/>
      <c r="CY329" s="10"/>
      <c r="CZ329" s="10"/>
      <c r="DA329" s="10"/>
      <c r="DB329" s="10"/>
      <c r="DC329" s="10"/>
      <c r="DD329" s="10"/>
      <c r="DE329" s="10"/>
      <c r="DF329" s="10"/>
      <c r="DG329" s="10"/>
      <c r="DH329" s="10"/>
      <c r="DI329" s="10"/>
      <c r="DJ329" s="10"/>
      <c r="DK329" s="10"/>
      <c r="DL329" s="10"/>
      <c r="DM329" s="10"/>
      <c r="DN329" s="10"/>
      <c r="DO329" s="10"/>
      <c r="DP329" s="10"/>
      <c r="DQ329" s="10"/>
      <c r="DR329" s="10"/>
      <c r="DS329" s="10"/>
      <c r="DT329" s="10"/>
      <c r="DU329" s="10"/>
      <c r="DV329" s="10"/>
    </row>
    <row r="330" spans="2:126" ht="15">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0"/>
      <c r="BM330" s="10"/>
      <c r="BN330" s="10"/>
      <c r="BO330" s="10"/>
      <c r="BP330" s="10"/>
      <c r="BQ330" s="10"/>
      <c r="BR330" s="10"/>
      <c r="BS330" s="10"/>
      <c r="BT330" s="10"/>
      <c r="BU330" s="10"/>
      <c r="BV330" s="10"/>
      <c r="BW330" s="10"/>
      <c r="BX330" s="10"/>
      <c r="BY330" s="10"/>
      <c r="BZ330" s="10"/>
      <c r="CA330" s="10"/>
      <c r="CB330" s="10"/>
      <c r="CC330" s="10"/>
      <c r="CD330" s="10"/>
      <c r="CE330" s="10"/>
      <c r="CF330" s="10"/>
      <c r="CG330" s="10"/>
      <c r="CH330" s="10"/>
      <c r="CI330" s="10"/>
      <c r="CJ330" s="10"/>
      <c r="CK330" s="10"/>
      <c r="CL330" s="10"/>
      <c r="CM330" s="10"/>
      <c r="CN330" s="10"/>
      <c r="CO330" s="10"/>
      <c r="CP330" s="10"/>
      <c r="CQ330" s="10"/>
      <c r="CR330" s="10"/>
      <c r="CS330" s="10"/>
      <c r="CT330" s="10"/>
      <c r="CU330" s="10"/>
      <c r="CV330" s="10"/>
      <c r="CW330" s="10"/>
      <c r="CX330" s="10"/>
      <c r="CY330" s="10"/>
      <c r="CZ330" s="10"/>
      <c r="DA330" s="10"/>
      <c r="DB330" s="10"/>
      <c r="DC330" s="10"/>
      <c r="DD330" s="10"/>
      <c r="DE330" s="10"/>
      <c r="DF330" s="10"/>
      <c r="DG330" s="10"/>
      <c r="DH330" s="10"/>
      <c r="DI330" s="10"/>
      <c r="DJ330" s="10"/>
      <c r="DK330" s="10"/>
      <c r="DL330" s="10"/>
      <c r="DM330" s="10"/>
      <c r="DN330" s="10"/>
      <c r="DO330" s="10"/>
      <c r="DP330" s="10"/>
      <c r="DQ330" s="10"/>
      <c r="DR330" s="10"/>
      <c r="DS330" s="10"/>
      <c r="DT330" s="10"/>
      <c r="DU330" s="10"/>
      <c r="DV330" s="10"/>
    </row>
    <row r="331" spans="2:126" ht="15">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10"/>
      <c r="BM331" s="10"/>
      <c r="BN331" s="10"/>
      <c r="BO331" s="10"/>
      <c r="BP331" s="10"/>
      <c r="BQ331" s="10"/>
      <c r="BR331" s="10"/>
      <c r="BS331" s="10"/>
      <c r="BT331" s="10"/>
      <c r="BU331" s="10"/>
      <c r="BV331" s="10"/>
      <c r="BW331" s="10"/>
      <c r="BX331" s="10"/>
      <c r="BY331" s="10"/>
      <c r="BZ331" s="10"/>
      <c r="CA331" s="10"/>
      <c r="CB331" s="10"/>
      <c r="CC331" s="10"/>
      <c r="CD331" s="10"/>
      <c r="CE331" s="10"/>
      <c r="CF331" s="10"/>
      <c r="CG331" s="10"/>
      <c r="CH331" s="10"/>
      <c r="CI331" s="10"/>
      <c r="CJ331" s="10"/>
      <c r="CK331" s="10"/>
      <c r="CL331" s="10"/>
      <c r="CM331" s="10"/>
      <c r="CN331" s="10"/>
      <c r="CO331" s="10"/>
      <c r="CP331" s="10"/>
      <c r="CQ331" s="10"/>
      <c r="CR331" s="10"/>
      <c r="CS331" s="10"/>
      <c r="CT331" s="10"/>
      <c r="CU331" s="10"/>
      <c r="CV331" s="10"/>
      <c r="CW331" s="10"/>
      <c r="CX331" s="10"/>
      <c r="CY331" s="10"/>
      <c r="CZ331" s="10"/>
      <c r="DA331" s="10"/>
      <c r="DB331" s="10"/>
      <c r="DC331" s="10"/>
      <c r="DD331" s="10"/>
      <c r="DE331" s="10"/>
      <c r="DF331" s="10"/>
      <c r="DG331" s="10"/>
      <c r="DH331" s="10"/>
      <c r="DI331" s="10"/>
      <c r="DJ331" s="10"/>
      <c r="DK331" s="10"/>
      <c r="DL331" s="10"/>
      <c r="DM331" s="10"/>
      <c r="DN331" s="10"/>
      <c r="DO331" s="10"/>
      <c r="DP331" s="10"/>
      <c r="DQ331" s="10"/>
      <c r="DR331" s="10"/>
      <c r="DS331" s="10"/>
      <c r="DT331" s="10"/>
      <c r="DU331" s="10"/>
      <c r="DV331" s="10"/>
    </row>
    <row r="332" spans="2:126" ht="15">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10"/>
      <c r="BM332" s="10"/>
      <c r="BN332" s="10"/>
      <c r="BO332" s="10"/>
      <c r="BP332" s="10"/>
      <c r="BQ332" s="10"/>
      <c r="BR332" s="10"/>
      <c r="BS332" s="10"/>
      <c r="BT332" s="10"/>
      <c r="BU332" s="10"/>
      <c r="BV332" s="10"/>
      <c r="BW332" s="10"/>
      <c r="BX332" s="10"/>
      <c r="BY332" s="10"/>
      <c r="BZ332" s="10"/>
      <c r="CA332" s="10"/>
      <c r="CB332" s="10"/>
      <c r="CC332" s="10"/>
      <c r="CD332" s="10"/>
      <c r="CE332" s="10"/>
      <c r="CF332" s="10"/>
      <c r="CG332" s="10"/>
      <c r="CH332" s="10"/>
      <c r="CI332" s="10"/>
      <c r="CJ332" s="10"/>
      <c r="CK332" s="10"/>
      <c r="CL332" s="10"/>
      <c r="CM332" s="10"/>
      <c r="CN332" s="10"/>
      <c r="CO332" s="10"/>
      <c r="CP332" s="10"/>
      <c r="CQ332" s="10"/>
      <c r="CR332" s="10"/>
      <c r="CS332" s="10"/>
      <c r="CT332" s="10"/>
      <c r="CU332" s="10"/>
      <c r="CV332" s="10"/>
      <c r="CW332" s="10"/>
      <c r="CX332" s="10"/>
      <c r="CY332" s="10"/>
      <c r="CZ332" s="10"/>
      <c r="DA332" s="10"/>
      <c r="DB332" s="10"/>
      <c r="DC332" s="10"/>
      <c r="DD332" s="10"/>
      <c r="DE332" s="10"/>
      <c r="DF332" s="10"/>
      <c r="DG332" s="10"/>
      <c r="DH332" s="10"/>
      <c r="DI332" s="10"/>
      <c r="DJ332" s="10"/>
      <c r="DK332" s="10"/>
      <c r="DL332" s="10"/>
      <c r="DM332" s="10"/>
      <c r="DN332" s="10"/>
      <c r="DO332" s="10"/>
      <c r="DP332" s="10"/>
      <c r="DQ332" s="10"/>
      <c r="DR332" s="10"/>
      <c r="DS332" s="10"/>
      <c r="DT332" s="10"/>
      <c r="DU332" s="10"/>
      <c r="DV332" s="10"/>
    </row>
    <row r="333" spans="2:126" ht="15">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10"/>
      <c r="BH333" s="10"/>
      <c r="BI333" s="10"/>
      <c r="BJ333" s="10"/>
      <c r="BK333" s="10"/>
      <c r="BL333" s="10"/>
      <c r="BM333" s="10"/>
      <c r="BN333" s="10"/>
      <c r="BO333" s="10"/>
      <c r="BP333" s="10"/>
      <c r="BQ333" s="10"/>
      <c r="BR333" s="10"/>
      <c r="BS333" s="10"/>
      <c r="BT333" s="10"/>
      <c r="BU333" s="10"/>
      <c r="BV333" s="10"/>
      <c r="BW333" s="10"/>
      <c r="BX333" s="10"/>
      <c r="BY333" s="10"/>
      <c r="BZ333" s="10"/>
      <c r="CA333" s="10"/>
      <c r="CB333" s="10"/>
      <c r="CC333" s="10"/>
      <c r="CD333" s="10"/>
      <c r="CE333" s="10"/>
      <c r="CF333" s="10"/>
      <c r="CG333" s="10"/>
      <c r="CH333" s="10"/>
      <c r="CI333" s="10"/>
      <c r="CJ333" s="10"/>
      <c r="CK333" s="10"/>
      <c r="CL333" s="10"/>
      <c r="CM333" s="10"/>
      <c r="CN333" s="10"/>
      <c r="CO333" s="10"/>
      <c r="CP333" s="10"/>
      <c r="CQ333" s="10"/>
      <c r="CR333" s="10"/>
      <c r="CS333" s="10"/>
      <c r="CT333" s="10"/>
      <c r="CU333" s="10"/>
      <c r="CV333" s="10"/>
      <c r="CW333" s="10"/>
      <c r="CX333" s="10"/>
      <c r="CY333" s="10"/>
      <c r="CZ333" s="10"/>
      <c r="DA333" s="10"/>
      <c r="DB333" s="10"/>
      <c r="DC333" s="10"/>
      <c r="DD333" s="10"/>
      <c r="DE333" s="10"/>
      <c r="DF333" s="10"/>
      <c r="DG333" s="10"/>
      <c r="DH333" s="10"/>
      <c r="DI333" s="10"/>
      <c r="DJ333" s="10"/>
      <c r="DK333" s="10"/>
      <c r="DL333" s="10"/>
      <c r="DM333" s="10"/>
      <c r="DN333" s="10"/>
      <c r="DO333" s="10"/>
      <c r="DP333" s="10"/>
      <c r="DQ333" s="10"/>
      <c r="DR333" s="10"/>
      <c r="DS333" s="10"/>
      <c r="DT333" s="10"/>
      <c r="DU333" s="10"/>
      <c r="DV333" s="10"/>
    </row>
    <row r="334" spans="2:126" ht="15">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0"/>
      <c r="BN334" s="10"/>
      <c r="BO334" s="10"/>
      <c r="BP334" s="10"/>
      <c r="BQ334" s="10"/>
      <c r="BR334" s="10"/>
      <c r="BS334" s="10"/>
      <c r="BT334" s="10"/>
      <c r="BU334" s="10"/>
      <c r="BV334" s="10"/>
      <c r="BW334" s="10"/>
      <c r="BX334" s="10"/>
      <c r="BY334" s="10"/>
      <c r="BZ334" s="10"/>
      <c r="CA334" s="10"/>
      <c r="CB334" s="10"/>
      <c r="CC334" s="10"/>
      <c r="CD334" s="10"/>
      <c r="CE334" s="10"/>
      <c r="CF334" s="10"/>
      <c r="CG334" s="10"/>
      <c r="CH334" s="10"/>
      <c r="CI334" s="10"/>
      <c r="CJ334" s="10"/>
      <c r="CK334" s="10"/>
      <c r="CL334" s="10"/>
      <c r="CM334" s="10"/>
      <c r="CN334" s="10"/>
      <c r="CO334" s="10"/>
      <c r="CP334" s="10"/>
      <c r="CQ334" s="10"/>
      <c r="CR334" s="10"/>
      <c r="CS334" s="10"/>
      <c r="CT334" s="10"/>
      <c r="CU334" s="10"/>
      <c r="CV334" s="10"/>
      <c r="CW334" s="10"/>
      <c r="CX334" s="10"/>
      <c r="CY334" s="10"/>
      <c r="CZ334" s="10"/>
      <c r="DA334" s="10"/>
      <c r="DB334" s="10"/>
      <c r="DC334" s="10"/>
      <c r="DD334" s="10"/>
      <c r="DE334" s="10"/>
      <c r="DF334" s="10"/>
      <c r="DG334" s="10"/>
      <c r="DH334" s="10"/>
      <c r="DI334" s="10"/>
      <c r="DJ334" s="10"/>
      <c r="DK334" s="10"/>
      <c r="DL334" s="10"/>
      <c r="DM334" s="10"/>
      <c r="DN334" s="10"/>
      <c r="DO334" s="10"/>
      <c r="DP334" s="10"/>
      <c r="DQ334" s="10"/>
      <c r="DR334" s="10"/>
      <c r="DS334" s="10"/>
      <c r="DT334" s="10"/>
      <c r="DU334" s="10"/>
      <c r="DV334" s="10"/>
    </row>
    <row r="335" spans="2:126" ht="15">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0"/>
      <c r="BM335" s="10"/>
      <c r="BN335" s="10"/>
      <c r="BO335" s="10"/>
      <c r="BP335" s="10"/>
      <c r="BQ335" s="10"/>
      <c r="BR335" s="10"/>
      <c r="BS335" s="10"/>
      <c r="BT335" s="10"/>
      <c r="BU335" s="10"/>
      <c r="BV335" s="10"/>
      <c r="BW335" s="10"/>
      <c r="BX335" s="10"/>
      <c r="BY335" s="10"/>
      <c r="BZ335" s="10"/>
      <c r="CA335" s="10"/>
      <c r="CB335" s="10"/>
      <c r="CC335" s="10"/>
      <c r="CD335" s="10"/>
      <c r="CE335" s="10"/>
      <c r="CF335" s="10"/>
      <c r="CG335" s="10"/>
      <c r="CH335" s="10"/>
      <c r="CI335" s="10"/>
      <c r="CJ335" s="10"/>
      <c r="CK335" s="10"/>
      <c r="CL335" s="10"/>
      <c r="CM335" s="10"/>
      <c r="CN335" s="10"/>
      <c r="CO335" s="10"/>
      <c r="CP335" s="10"/>
      <c r="CQ335" s="10"/>
      <c r="CR335" s="10"/>
      <c r="CS335" s="10"/>
      <c r="CT335" s="10"/>
      <c r="CU335" s="10"/>
      <c r="CV335" s="10"/>
      <c r="CW335" s="10"/>
      <c r="CX335" s="10"/>
      <c r="CY335" s="10"/>
      <c r="CZ335" s="10"/>
      <c r="DA335" s="10"/>
      <c r="DB335" s="10"/>
      <c r="DC335" s="10"/>
      <c r="DD335" s="10"/>
      <c r="DE335" s="10"/>
      <c r="DF335" s="10"/>
      <c r="DG335" s="10"/>
      <c r="DH335" s="10"/>
      <c r="DI335" s="10"/>
      <c r="DJ335" s="10"/>
      <c r="DK335" s="10"/>
      <c r="DL335" s="10"/>
      <c r="DM335" s="10"/>
      <c r="DN335" s="10"/>
      <c r="DO335" s="10"/>
      <c r="DP335" s="10"/>
      <c r="DQ335" s="10"/>
      <c r="DR335" s="10"/>
      <c r="DS335" s="10"/>
      <c r="DT335" s="10"/>
      <c r="DU335" s="10"/>
      <c r="DV335" s="10"/>
    </row>
    <row r="336" spans="2:126" ht="15">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10"/>
      <c r="BM336" s="10"/>
      <c r="BN336" s="10"/>
      <c r="BO336" s="10"/>
      <c r="BP336" s="10"/>
      <c r="BQ336" s="10"/>
      <c r="BR336" s="10"/>
      <c r="BS336" s="10"/>
      <c r="BT336" s="10"/>
      <c r="BU336" s="10"/>
      <c r="BV336" s="10"/>
      <c r="BW336" s="10"/>
      <c r="BX336" s="10"/>
      <c r="BY336" s="10"/>
      <c r="BZ336" s="10"/>
      <c r="CA336" s="10"/>
      <c r="CB336" s="10"/>
      <c r="CC336" s="10"/>
      <c r="CD336" s="10"/>
      <c r="CE336" s="10"/>
      <c r="CF336" s="10"/>
      <c r="CG336" s="10"/>
      <c r="CH336" s="10"/>
      <c r="CI336" s="10"/>
      <c r="CJ336" s="10"/>
      <c r="CK336" s="10"/>
      <c r="CL336" s="10"/>
      <c r="CM336" s="10"/>
      <c r="CN336" s="10"/>
      <c r="CO336" s="10"/>
      <c r="CP336" s="10"/>
      <c r="CQ336" s="10"/>
      <c r="CR336" s="10"/>
      <c r="CS336" s="10"/>
      <c r="CT336" s="10"/>
      <c r="CU336" s="10"/>
      <c r="CV336" s="10"/>
      <c r="CW336" s="10"/>
      <c r="CX336" s="10"/>
      <c r="CY336" s="10"/>
      <c r="CZ336" s="10"/>
      <c r="DA336" s="10"/>
      <c r="DB336" s="10"/>
      <c r="DC336" s="10"/>
      <c r="DD336" s="10"/>
      <c r="DE336" s="10"/>
      <c r="DF336" s="10"/>
      <c r="DG336" s="10"/>
      <c r="DH336" s="10"/>
      <c r="DI336" s="10"/>
      <c r="DJ336" s="10"/>
      <c r="DK336" s="10"/>
      <c r="DL336" s="10"/>
      <c r="DM336" s="10"/>
      <c r="DN336" s="10"/>
      <c r="DO336" s="10"/>
      <c r="DP336" s="10"/>
      <c r="DQ336" s="10"/>
      <c r="DR336" s="10"/>
      <c r="DS336" s="10"/>
      <c r="DT336" s="10"/>
      <c r="DU336" s="10"/>
      <c r="DV336" s="10"/>
    </row>
    <row r="337" spans="2:126" ht="15">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10"/>
      <c r="BM337" s="10"/>
      <c r="BN337" s="10"/>
      <c r="BO337" s="10"/>
      <c r="BP337" s="10"/>
      <c r="BQ337" s="10"/>
      <c r="BR337" s="10"/>
      <c r="BS337" s="10"/>
      <c r="BT337" s="10"/>
      <c r="BU337" s="10"/>
      <c r="BV337" s="10"/>
      <c r="BW337" s="10"/>
      <c r="BX337" s="10"/>
      <c r="BY337" s="10"/>
      <c r="BZ337" s="10"/>
      <c r="CA337" s="10"/>
      <c r="CB337" s="10"/>
      <c r="CC337" s="10"/>
      <c r="CD337" s="10"/>
      <c r="CE337" s="10"/>
      <c r="CF337" s="10"/>
      <c r="CG337" s="10"/>
      <c r="CH337" s="10"/>
      <c r="CI337" s="10"/>
      <c r="CJ337" s="10"/>
      <c r="CK337" s="10"/>
      <c r="CL337" s="10"/>
      <c r="CM337" s="10"/>
      <c r="CN337" s="10"/>
      <c r="CO337" s="10"/>
      <c r="CP337" s="10"/>
      <c r="CQ337" s="10"/>
      <c r="CR337" s="10"/>
      <c r="CS337" s="10"/>
      <c r="CT337" s="10"/>
      <c r="CU337" s="10"/>
      <c r="CV337" s="10"/>
      <c r="CW337" s="10"/>
      <c r="CX337" s="10"/>
      <c r="CY337" s="10"/>
      <c r="CZ337" s="10"/>
      <c r="DA337" s="10"/>
      <c r="DB337" s="10"/>
      <c r="DC337" s="10"/>
      <c r="DD337" s="10"/>
      <c r="DE337" s="10"/>
      <c r="DF337" s="10"/>
      <c r="DG337" s="10"/>
      <c r="DH337" s="10"/>
      <c r="DI337" s="10"/>
      <c r="DJ337" s="10"/>
      <c r="DK337" s="10"/>
      <c r="DL337" s="10"/>
      <c r="DM337" s="10"/>
      <c r="DN337" s="10"/>
      <c r="DO337" s="10"/>
      <c r="DP337" s="10"/>
      <c r="DQ337" s="10"/>
      <c r="DR337" s="10"/>
      <c r="DS337" s="10"/>
      <c r="DT337" s="10"/>
      <c r="DU337" s="10"/>
      <c r="DV337" s="10"/>
    </row>
    <row r="338" spans="2:126" ht="15">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10"/>
      <c r="BM338" s="10"/>
      <c r="BN338" s="10"/>
      <c r="BO338" s="10"/>
      <c r="BP338" s="10"/>
      <c r="BQ338" s="10"/>
      <c r="BR338" s="10"/>
      <c r="BS338" s="10"/>
      <c r="BT338" s="10"/>
      <c r="BU338" s="10"/>
      <c r="BV338" s="10"/>
      <c r="BW338" s="10"/>
      <c r="BX338" s="10"/>
      <c r="BY338" s="10"/>
      <c r="BZ338" s="10"/>
      <c r="CA338" s="10"/>
      <c r="CB338" s="10"/>
      <c r="CC338" s="10"/>
      <c r="CD338" s="10"/>
      <c r="CE338" s="10"/>
      <c r="CF338" s="10"/>
      <c r="CG338" s="10"/>
      <c r="CH338" s="10"/>
      <c r="CI338" s="10"/>
      <c r="CJ338" s="10"/>
      <c r="CK338" s="10"/>
      <c r="CL338" s="10"/>
      <c r="CM338" s="10"/>
      <c r="CN338" s="10"/>
      <c r="CO338" s="10"/>
      <c r="CP338" s="10"/>
      <c r="CQ338" s="10"/>
      <c r="CR338" s="10"/>
      <c r="CS338" s="10"/>
      <c r="CT338" s="10"/>
      <c r="CU338" s="10"/>
      <c r="CV338" s="10"/>
      <c r="CW338" s="10"/>
      <c r="CX338" s="10"/>
      <c r="CY338" s="10"/>
      <c r="CZ338" s="10"/>
      <c r="DA338" s="10"/>
      <c r="DB338" s="10"/>
      <c r="DC338" s="10"/>
      <c r="DD338" s="10"/>
      <c r="DE338" s="10"/>
      <c r="DF338" s="10"/>
      <c r="DG338" s="10"/>
      <c r="DH338" s="10"/>
      <c r="DI338" s="10"/>
      <c r="DJ338" s="10"/>
      <c r="DK338" s="10"/>
      <c r="DL338" s="10"/>
      <c r="DM338" s="10"/>
      <c r="DN338" s="10"/>
      <c r="DO338" s="10"/>
      <c r="DP338" s="10"/>
      <c r="DQ338" s="10"/>
      <c r="DR338" s="10"/>
      <c r="DS338" s="10"/>
      <c r="DT338" s="10"/>
      <c r="DU338" s="10"/>
      <c r="DV338" s="10"/>
    </row>
    <row r="339" spans="2:126" ht="15">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10"/>
      <c r="BM339" s="10"/>
      <c r="BN339" s="10"/>
      <c r="BO339" s="10"/>
      <c r="BP339" s="10"/>
      <c r="BQ339" s="10"/>
      <c r="BR339" s="10"/>
      <c r="BS339" s="10"/>
      <c r="BT339" s="10"/>
      <c r="BU339" s="10"/>
      <c r="BV339" s="10"/>
      <c r="BW339" s="10"/>
      <c r="BX339" s="10"/>
      <c r="BY339" s="10"/>
      <c r="BZ339" s="10"/>
      <c r="CA339" s="10"/>
      <c r="CB339" s="10"/>
      <c r="CC339" s="10"/>
      <c r="CD339" s="10"/>
      <c r="CE339" s="10"/>
      <c r="CF339" s="10"/>
      <c r="CG339" s="10"/>
      <c r="CH339" s="10"/>
      <c r="CI339" s="10"/>
      <c r="CJ339" s="10"/>
      <c r="CK339" s="10"/>
      <c r="CL339" s="10"/>
      <c r="CM339" s="10"/>
      <c r="CN339" s="10"/>
      <c r="CO339" s="10"/>
      <c r="CP339" s="10"/>
      <c r="CQ339" s="10"/>
      <c r="CR339" s="10"/>
      <c r="CS339" s="10"/>
      <c r="CT339" s="10"/>
      <c r="CU339" s="10"/>
      <c r="CV339" s="10"/>
      <c r="CW339" s="10"/>
      <c r="CX339" s="10"/>
      <c r="CY339" s="10"/>
      <c r="CZ339" s="10"/>
      <c r="DA339" s="10"/>
      <c r="DB339" s="10"/>
      <c r="DC339" s="10"/>
      <c r="DD339" s="10"/>
      <c r="DE339" s="10"/>
      <c r="DF339" s="10"/>
      <c r="DG339" s="10"/>
      <c r="DH339" s="10"/>
      <c r="DI339" s="10"/>
      <c r="DJ339" s="10"/>
      <c r="DK339" s="10"/>
      <c r="DL339" s="10"/>
      <c r="DM339" s="10"/>
      <c r="DN339" s="10"/>
      <c r="DO339" s="10"/>
      <c r="DP339" s="10"/>
      <c r="DQ339" s="10"/>
      <c r="DR339" s="10"/>
      <c r="DS339" s="10"/>
      <c r="DT339" s="10"/>
      <c r="DU339" s="10"/>
      <c r="DV339" s="10"/>
    </row>
    <row r="340" spans="2:126" ht="15">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10"/>
      <c r="BM340" s="10"/>
      <c r="BN340" s="10"/>
      <c r="BO340" s="10"/>
      <c r="BP340" s="10"/>
      <c r="BQ340" s="10"/>
      <c r="BR340" s="10"/>
      <c r="BS340" s="10"/>
      <c r="BT340" s="10"/>
      <c r="BU340" s="10"/>
      <c r="BV340" s="10"/>
      <c r="BW340" s="10"/>
      <c r="BX340" s="10"/>
      <c r="BY340" s="10"/>
      <c r="BZ340" s="10"/>
      <c r="CA340" s="10"/>
      <c r="CB340" s="10"/>
      <c r="CC340" s="10"/>
      <c r="CD340" s="10"/>
      <c r="CE340" s="10"/>
      <c r="CF340" s="10"/>
      <c r="CG340" s="10"/>
      <c r="CH340" s="10"/>
      <c r="CI340" s="10"/>
      <c r="CJ340" s="10"/>
      <c r="CK340" s="10"/>
      <c r="CL340" s="10"/>
      <c r="CM340" s="10"/>
      <c r="CN340" s="10"/>
      <c r="CO340" s="10"/>
      <c r="CP340" s="10"/>
      <c r="CQ340" s="10"/>
      <c r="CR340" s="10"/>
      <c r="CS340" s="10"/>
      <c r="CT340" s="10"/>
      <c r="CU340" s="10"/>
      <c r="CV340" s="10"/>
      <c r="CW340" s="10"/>
      <c r="CX340" s="10"/>
      <c r="CY340" s="10"/>
      <c r="CZ340" s="10"/>
      <c r="DA340" s="10"/>
      <c r="DB340" s="10"/>
      <c r="DC340" s="10"/>
      <c r="DD340" s="10"/>
      <c r="DE340" s="10"/>
      <c r="DF340" s="10"/>
      <c r="DG340" s="10"/>
      <c r="DH340" s="10"/>
      <c r="DI340" s="10"/>
      <c r="DJ340" s="10"/>
      <c r="DK340" s="10"/>
      <c r="DL340" s="10"/>
      <c r="DM340" s="10"/>
      <c r="DN340" s="10"/>
      <c r="DO340" s="10"/>
      <c r="DP340" s="10"/>
      <c r="DQ340" s="10"/>
      <c r="DR340" s="10"/>
      <c r="DS340" s="10"/>
      <c r="DT340" s="10"/>
      <c r="DU340" s="10"/>
      <c r="DV340" s="10"/>
    </row>
    <row r="341" spans="2:126" ht="15">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0"/>
      <c r="BM341" s="10"/>
      <c r="BN341" s="10"/>
      <c r="BO341" s="10"/>
      <c r="BP341" s="10"/>
      <c r="BQ341" s="10"/>
      <c r="BR341" s="10"/>
      <c r="BS341" s="10"/>
      <c r="BT341" s="10"/>
      <c r="BU341" s="10"/>
      <c r="BV341" s="10"/>
      <c r="BW341" s="10"/>
      <c r="BX341" s="10"/>
      <c r="BY341" s="10"/>
      <c r="BZ341" s="10"/>
      <c r="CA341" s="10"/>
      <c r="CB341" s="10"/>
      <c r="CC341" s="10"/>
      <c r="CD341" s="10"/>
      <c r="CE341" s="10"/>
      <c r="CF341" s="10"/>
      <c r="CG341" s="10"/>
      <c r="CH341" s="10"/>
      <c r="CI341" s="10"/>
      <c r="CJ341" s="10"/>
      <c r="CK341" s="10"/>
      <c r="CL341" s="10"/>
      <c r="CM341" s="10"/>
      <c r="CN341" s="10"/>
      <c r="CO341" s="10"/>
      <c r="CP341" s="10"/>
      <c r="CQ341" s="10"/>
      <c r="CR341" s="10"/>
      <c r="CS341" s="10"/>
      <c r="CT341" s="10"/>
      <c r="CU341" s="10"/>
      <c r="CV341" s="10"/>
      <c r="CW341" s="10"/>
      <c r="CX341" s="10"/>
      <c r="CY341" s="10"/>
      <c r="CZ341" s="10"/>
      <c r="DA341" s="10"/>
      <c r="DB341" s="10"/>
      <c r="DC341" s="10"/>
      <c r="DD341" s="10"/>
      <c r="DE341" s="10"/>
      <c r="DF341" s="10"/>
      <c r="DG341" s="10"/>
      <c r="DH341" s="10"/>
      <c r="DI341" s="10"/>
      <c r="DJ341" s="10"/>
      <c r="DK341" s="10"/>
      <c r="DL341" s="10"/>
      <c r="DM341" s="10"/>
      <c r="DN341" s="10"/>
      <c r="DO341" s="10"/>
      <c r="DP341" s="10"/>
      <c r="DQ341" s="10"/>
      <c r="DR341" s="10"/>
      <c r="DS341" s="10"/>
      <c r="DT341" s="10"/>
      <c r="DU341" s="10"/>
      <c r="DV341" s="10"/>
    </row>
    <row r="342" spans="2:126" ht="15">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10"/>
      <c r="BO342" s="10"/>
      <c r="BP342" s="10"/>
      <c r="BQ342" s="10"/>
      <c r="BR342" s="10"/>
      <c r="BS342" s="10"/>
      <c r="BT342" s="10"/>
      <c r="BU342" s="10"/>
      <c r="BV342" s="10"/>
      <c r="BW342" s="10"/>
      <c r="BX342" s="10"/>
      <c r="BY342" s="10"/>
      <c r="BZ342" s="10"/>
      <c r="CA342" s="10"/>
      <c r="CB342" s="10"/>
      <c r="CC342" s="10"/>
      <c r="CD342" s="10"/>
      <c r="CE342" s="10"/>
      <c r="CF342" s="10"/>
      <c r="CG342" s="10"/>
      <c r="CH342" s="10"/>
      <c r="CI342" s="10"/>
      <c r="CJ342" s="10"/>
      <c r="CK342" s="10"/>
      <c r="CL342" s="10"/>
      <c r="CM342" s="10"/>
      <c r="CN342" s="10"/>
      <c r="CO342" s="10"/>
      <c r="CP342" s="10"/>
      <c r="CQ342" s="10"/>
      <c r="CR342" s="10"/>
      <c r="CS342" s="10"/>
      <c r="CT342" s="10"/>
      <c r="CU342" s="10"/>
      <c r="CV342" s="10"/>
      <c r="CW342" s="10"/>
      <c r="CX342" s="10"/>
      <c r="CY342" s="10"/>
      <c r="CZ342" s="10"/>
      <c r="DA342" s="10"/>
      <c r="DB342" s="10"/>
      <c r="DC342" s="10"/>
      <c r="DD342" s="10"/>
      <c r="DE342" s="10"/>
      <c r="DF342" s="10"/>
      <c r="DG342" s="10"/>
      <c r="DH342" s="10"/>
      <c r="DI342" s="10"/>
      <c r="DJ342" s="10"/>
      <c r="DK342" s="10"/>
      <c r="DL342" s="10"/>
      <c r="DM342" s="10"/>
      <c r="DN342" s="10"/>
      <c r="DO342" s="10"/>
      <c r="DP342" s="10"/>
      <c r="DQ342" s="10"/>
      <c r="DR342" s="10"/>
      <c r="DS342" s="10"/>
      <c r="DT342" s="10"/>
      <c r="DU342" s="10"/>
      <c r="DV342" s="10"/>
    </row>
    <row r="343" spans="2:126" ht="15">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0"/>
      <c r="BM343" s="10"/>
      <c r="BN343" s="10"/>
      <c r="BO343" s="10"/>
      <c r="BP343" s="10"/>
      <c r="BQ343" s="10"/>
      <c r="BR343" s="10"/>
      <c r="BS343" s="10"/>
      <c r="BT343" s="10"/>
      <c r="BU343" s="10"/>
      <c r="BV343" s="10"/>
      <c r="BW343" s="10"/>
      <c r="BX343" s="10"/>
      <c r="BY343" s="10"/>
      <c r="BZ343" s="10"/>
      <c r="CA343" s="10"/>
      <c r="CB343" s="10"/>
      <c r="CC343" s="10"/>
      <c r="CD343" s="10"/>
      <c r="CE343" s="10"/>
      <c r="CF343" s="10"/>
      <c r="CG343" s="10"/>
      <c r="CH343" s="10"/>
      <c r="CI343" s="10"/>
      <c r="CJ343" s="10"/>
      <c r="CK343" s="10"/>
      <c r="CL343" s="10"/>
      <c r="CM343" s="10"/>
      <c r="CN343" s="10"/>
      <c r="CO343" s="10"/>
      <c r="CP343" s="10"/>
      <c r="CQ343" s="10"/>
      <c r="CR343" s="10"/>
      <c r="CS343" s="10"/>
      <c r="CT343" s="10"/>
      <c r="CU343" s="10"/>
      <c r="CV343" s="10"/>
      <c r="CW343" s="10"/>
      <c r="CX343" s="10"/>
      <c r="CY343" s="10"/>
      <c r="CZ343" s="10"/>
      <c r="DA343" s="10"/>
      <c r="DB343" s="10"/>
      <c r="DC343" s="10"/>
      <c r="DD343" s="10"/>
      <c r="DE343" s="10"/>
      <c r="DF343" s="10"/>
      <c r="DG343" s="10"/>
      <c r="DH343" s="10"/>
      <c r="DI343" s="10"/>
      <c r="DJ343" s="10"/>
      <c r="DK343" s="10"/>
      <c r="DL343" s="10"/>
      <c r="DM343" s="10"/>
      <c r="DN343" s="10"/>
      <c r="DO343" s="10"/>
      <c r="DP343" s="10"/>
      <c r="DQ343" s="10"/>
      <c r="DR343" s="10"/>
      <c r="DS343" s="10"/>
      <c r="DT343" s="10"/>
      <c r="DU343" s="10"/>
      <c r="DV343" s="10"/>
    </row>
    <row r="344" spans="2:126" ht="15">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0"/>
      <c r="BM344" s="10"/>
      <c r="BN344" s="10"/>
      <c r="BO344" s="10"/>
      <c r="BP344" s="10"/>
      <c r="BQ344" s="10"/>
      <c r="BR344" s="10"/>
      <c r="BS344" s="10"/>
      <c r="BT344" s="10"/>
      <c r="BU344" s="10"/>
      <c r="BV344" s="10"/>
      <c r="BW344" s="10"/>
      <c r="BX344" s="10"/>
      <c r="BY344" s="10"/>
      <c r="BZ344" s="10"/>
      <c r="CA344" s="10"/>
      <c r="CB344" s="10"/>
      <c r="CC344" s="10"/>
      <c r="CD344" s="10"/>
      <c r="CE344" s="10"/>
      <c r="CF344" s="10"/>
      <c r="CG344" s="10"/>
      <c r="CH344" s="10"/>
      <c r="CI344" s="10"/>
      <c r="CJ344" s="10"/>
      <c r="CK344" s="10"/>
      <c r="CL344" s="10"/>
      <c r="CM344" s="10"/>
      <c r="CN344" s="10"/>
      <c r="CO344" s="10"/>
      <c r="CP344" s="10"/>
      <c r="CQ344" s="10"/>
      <c r="CR344" s="10"/>
      <c r="CS344" s="10"/>
      <c r="CT344" s="10"/>
      <c r="CU344" s="10"/>
      <c r="CV344" s="10"/>
      <c r="CW344" s="10"/>
      <c r="CX344" s="10"/>
      <c r="CY344" s="10"/>
      <c r="CZ344" s="10"/>
      <c r="DA344" s="10"/>
      <c r="DB344" s="10"/>
      <c r="DC344" s="10"/>
      <c r="DD344" s="10"/>
      <c r="DE344" s="10"/>
      <c r="DF344" s="10"/>
      <c r="DG344" s="10"/>
      <c r="DH344" s="10"/>
      <c r="DI344" s="10"/>
      <c r="DJ344" s="10"/>
      <c r="DK344" s="10"/>
      <c r="DL344" s="10"/>
      <c r="DM344" s="10"/>
      <c r="DN344" s="10"/>
      <c r="DO344" s="10"/>
      <c r="DP344" s="10"/>
      <c r="DQ344" s="10"/>
      <c r="DR344" s="10"/>
      <c r="DS344" s="10"/>
      <c r="DT344" s="10"/>
      <c r="DU344" s="10"/>
      <c r="DV344" s="10"/>
    </row>
    <row r="345" spans="2:126" ht="15">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c r="BM345" s="10"/>
      <c r="BN345" s="10"/>
      <c r="BO345" s="10"/>
      <c r="BP345" s="10"/>
      <c r="BQ345" s="10"/>
      <c r="BR345" s="10"/>
      <c r="BS345" s="10"/>
      <c r="BT345" s="10"/>
      <c r="BU345" s="10"/>
      <c r="BV345" s="10"/>
      <c r="BW345" s="10"/>
      <c r="BX345" s="10"/>
      <c r="BY345" s="10"/>
      <c r="BZ345" s="10"/>
      <c r="CA345" s="10"/>
      <c r="CB345" s="10"/>
      <c r="CC345" s="10"/>
      <c r="CD345" s="10"/>
      <c r="CE345" s="10"/>
      <c r="CF345" s="10"/>
      <c r="CG345" s="10"/>
      <c r="CH345" s="10"/>
      <c r="CI345" s="10"/>
      <c r="CJ345" s="10"/>
      <c r="CK345" s="10"/>
      <c r="CL345" s="10"/>
      <c r="CM345" s="10"/>
      <c r="CN345" s="10"/>
      <c r="CO345" s="10"/>
      <c r="CP345" s="10"/>
      <c r="CQ345" s="10"/>
      <c r="CR345" s="10"/>
      <c r="CS345" s="10"/>
      <c r="CT345" s="10"/>
      <c r="CU345" s="10"/>
      <c r="CV345" s="10"/>
      <c r="CW345" s="10"/>
      <c r="CX345" s="10"/>
      <c r="CY345" s="10"/>
      <c r="CZ345" s="10"/>
      <c r="DA345" s="10"/>
      <c r="DB345" s="10"/>
      <c r="DC345" s="10"/>
      <c r="DD345" s="10"/>
      <c r="DE345" s="10"/>
      <c r="DF345" s="10"/>
      <c r="DG345" s="10"/>
      <c r="DH345" s="10"/>
      <c r="DI345" s="10"/>
      <c r="DJ345" s="10"/>
      <c r="DK345" s="10"/>
      <c r="DL345" s="10"/>
      <c r="DM345" s="10"/>
      <c r="DN345" s="10"/>
      <c r="DO345" s="10"/>
      <c r="DP345" s="10"/>
      <c r="DQ345" s="10"/>
      <c r="DR345" s="10"/>
      <c r="DS345" s="10"/>
      <c r="DT345" s="10"/>
      <c r="DU345" s="10"/>
      <c r="DV345" s="10"/>
    </row>
    <row r="346" spans="2:126" ht="15">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0"/>
      <c r="BM346" s="10"/>
      <c r="BN346" s="10"/>
      <c r="BO346" s="10"/>
      <c r="BP346" s="10"/>
      <c r="BQ346" s="10"/>
      <c r="BR346" s="10"/>
      <c r="BS346" s="10"/>
      <c r="BT346" s="10"/>
      <c r="BU346" s="10"/>
      <c r="BV346" s="10"/>
      <c r="BW346" s="10"/>
      <c r="BX346" s="10"/>
      <c r="BY346" s="10"/>
      <c r="BZ346" s="10"/>
      <c r="CA346" s="10"/>
      <c r="CB346" s="10"/>
      <c r="CC346" s="10"/>
      <c r="CD346" s="10"/>
      <c r="CE346" s="10"/>
      <c r="CF346" s="10"/>
      <c r="CG346" s="10"/>
      <c r="CH346" s="10"/>
      <c r="CI346" s="10"/>
      <c r="CJ346" s="10"/>
      <c r="CK346" s="10"/>
      <c r="CL346" s="10"/>
      <c r="CM346" s="10"/>
      <c r="CN346" s="10"/>
      <c r="CO346" s="10"/>
      <c r="CP346" s="10"/>
      <c r="CQ346" s="10"/>
      <c r="CR346" s="10"/>
      <c r="CS346" s="10"/>
      <c r="CT346" s="10"/>
      <c r="CU346" s="10"/>
      <c r="CV346" s="10"/>
      <c r="CW346" s="10"/>
      <c r="CX346" s="10"/>
      <c r="CY346" s="10"/>
      <c r="CZ346" s="10"/>
      <c r="DA346" s="10"/>
      <c r="DB346" s="10"/>
      <c r="DC346" s="10"/>
      <c r="DD346" s="10"/>
      <c r="DE346" s="10"/>
      <c r="DF346" s="10"/>
      <c r="DG346" s="10"/>
      <c r="DH346" s="10"/>
      <c r="DI346" s="10"/>
      <c r="DJ346" s="10"/>
      <c r="DK346" s="10"/>
      <c r="DL346" s="10"/>
      <c r="DM346" s="10"/>
      <c r="DN346" s="10"/>
      <c r="DO346" s="10"/>
      <c r="DP346" s="10"/>
      <c r="DQ346" s="10"/>
      <c r="DR346" s="10"/>
      <c r="DS346" s="10"/>
      <c r="DT346" s="10"/>
      <c r="DU346" s="10"/>
      <c r="DV346" s="10"/>
    </row>
    <row r="347" spans="2:126" ht="15">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0"/>
      <c r="BM347" s="10"/>
      <c r="BN347" s="10"/>
      <c r="BO347" s="10"/>
      <c r="BP347" s="10"/>
      <c r="BQ347" s="10"/>
      <c r="BR347" s="10"/>
      <c r="BS347" s="10"/>
      <c r="BT347" s="10"/>
      <c r="BU347" s="10"/>
      <c r="BV347" s="10"/>
      <c r="BW347" s="10"/>
      <c r="BX347" s="10"/>
      <c r="BY347" s="10"/>
      <c r="BZ347" s="10"/>
      <c r="CA347" s="10"/>
      <c r="CB347" s="10"/>
      <c r="CC347" s="10"/>
      <c r="CD347" s="10"/>
      <c r="CE347" s="10"/>
      <c r="CF347" s="10"/>
      <c r="CG347" s="10"/>
      <c r="CH347" s="10"/>
      <c r="CI347" s="10"/>
      <c r="CJ347" s="10"/>
      <c r="CK347" s="10"/>
      <c r="CL347" s="10"/>
      <c r="CM347" s="10"/>
      <c r="CN347" s="10"/>
      <c r="CO347" s="10"/>
      <c r="CP347" s="10"/>
      <c r="CQ347" s="10"/>
      <c r="CR347" s="10"/>
      <c r="CS347" s="10"/>
      <c r="CT347" s="10"/>
      <c r="CU347" s="10"/>
      <c r="CV347" s="10"/>
      <c r="CW347" s="10"/>
      <c r="CX347" s="10"/>
      <c r="CY347" s="10"/>
      <c r="CZ347" s="10"/>
      <c r="DA347" s="10"/>
      <c r="DB347" s="10"/>
      <c r="DC347" s="10"/>
      <c r="DD347" s="10"/>
      <c r="DE347" s="10"/>
      <c r="DF347" s="10"/>
      <c r="DG347" s="10"/>
      <c r="DH347" s="10"/>
      <c r="DI347" s="10"/>
      <c r="DJ347" s="10"/>
      <c r="DK347" s="10"/>
      <c r="DL347" s="10"/>
      <c r="DM347" s="10"/>
      <c r="DN347" s="10"/>
      <c r="DO347" s="10"/>
      <c r="DP347" s="10"/>
      <c r="DQ347" s="10"/>
      <c r="DR347" s="10"/>
      <c r="DS347" s="10"/>
      <c r="DT347" s="10"/>
      <c r="DU347" s="10"/>
      <c r="DV347" s="10"/>
    </row>
    <row r="348" spans="2:126" ht="15">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c r="BQ348" s="10"/>
      <c r="BR348" s="10"/>
      <c r="BS348" s="10"/>
      <c r="BT348" s="10"/>
      <c r="BU348" s="10"/>
      <c r="BV348" s="10"/>
      <c r="BW348" s="10"/>
      <c r="BX348" s="10"/>
      <c r="BY348" s="10"/>
      <c r="BZ348" s="10"/>
      <c r="CA348" s="10"/>
      <c r="CB348" s="10"/>
      <c r="CC348" s="10"/>
      <c r="CD348" s="10"/>
      <c r="CE348" s="10"/>
      <c r="CF348" s="10"/>
      <c r="CG348" s="10"/>
      <c r="CH348" s="10"/>
      <c r="CI348" s="10"/>
      <c r="CJ348" s="10"/>
      <c r="CK348" s="10"/>
      <c r="CL348" s="10"/>
      <c r="CM348" s="10"/>
      <c r="CN348" s="10"/>
      <c r="CO348" s="10"/>
      <c r="CP348" s="10"/>
      <c r="CQ348" s="10"/>
      <c r="CR348" s="10"/>
      <c r="CS348" s="10"/>
      <c r="CT348" s="10"/>
      <c r="CU348" s="10"/>
      <c r="CV348" s="10"/>
      <c r="CW348" s="10"/>
      <c r="CX348" s="10"/>
      <c r="CY348" s="10"/>
      <c r="CZ348" s="10"/>
      <c r="DA348" s="10"/>
      <c r="DB348" s="10"/>
      <c r="DC348" s="10"/>
      <c r="DD348" s="10"/>
      <c r="DE348" s="10"/>
      <c r="DF348" s="10"/>
      <c r="DG348" s="10"/>
      <c r="DH348" s="10"/>
      <c r="DI348" s="10"/>
      <c r="DJ348" s="10"/>
      <c r="DK348" s="10"/>
      <c r="DL348" s="10"/>
      <c r="DM348" s="10"/>
      <c r="DN348" s="10"/>
      <c r="DO348" s="10"/>
      <c r="DP348" s="10"/>
      <c r="DQ348" s="10"/>
      <c r="DR348" s="10"/>
      <c r="DS348" s="10"/>
      <c r="DT348" s="10"/>
      <c r="DU348" s="10"/>
      <c r="DV348" s="10"/>
    </row>
    <row r="349" spans="2:126" ht="15">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0"/>
      <c r="BN349" s="10"/>
      <c r="BO349" s="10"/>
      <c r="BP349" s="10"/>
      <c r="BQ349" s="10"/>
      <c r="BR349" s="10"/>
      <c r="BS349" s="10"/>
      <c r="BT349" s="10"/>
      <c r="BU349" s="10"/>
      <c r="BV349" s="10"/>
      <c r="BW349" s="10"/>
      <c r="BX349" s="10"/>
      <c r="BY349" s="10"/>
      <c r="BZ349" s="10"/>
      <c r="CA349" s="10"/>
      <c r="CB349" s="10"/>
      <c r="CC349" s="10"/>
      <c r="CD349" s="10"/>
      <c r="CE349" s="10"/>
      <c r="CF349" s="10"/>
      <c r="CG349" s="10"/>
      <c r="CH349" s="10"/>
      <c r="CI349" s="10"/>
      <c r="CJ349" s="10"/>
      <c r="CK349" s="10"/>
      <c r="CL349" s="10"/>
      <c r="CM349" s="10"/>
      <c r="CN349" s="10"/>
      <c r="CO349" s="10"/>
      <c r="CP349" s="10"/>
      <c r="CQ349" s="10"/>
      <c r="CR349" s="10"/>
      <c r="CS349" s="10"/>
      <c r="CT349" s="10"/>
      <c r="CU349" s="10"/>
      <c r="CV349" s="10"/>
      <c r="CW349" s="10"/>
      <c r="CX349" s="10"/>
      <c r="CY349" s="10"/>
      <c r="CZ349" s="10"/>
      <c r="DA349" s="10"/>
      <c r="DB349" s="10"/>
      <c r="DC349" s="10"/>
      <c r="DD349" s="10"/>
      <c r="DE349" s="10"/>
      <c r="DF349" s="10"/>
      <c r="DG349" s="10"/>
      <c r="DH349" s="10"/>
      <c r="DI349" s="10"/>
      <c r="DJ349" s="10"/>
      <c r="DK349" s="10"/>
      <c r="DL349" s="10"/>
      <c r="DM349" s="10"/>
      <c r="DN349" s="10"/>
      <c r="DO349" s="10"/>
      <c r="DP349" s="10"/>
      <c r="DQ349" s="10"/>
      <c r="DR349" s="10"/>
      <c r="DS349" s="10"/>
      <c r="DT349" s="10"/>
      <c r="DU349" s="10"/>
      <c r="DV349" s="10"/>
    </row>
    <row r="350" spans="2:126" ht="15">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c r="BT350" s="10"/>
      <c r="BU350" s="10"/>
      <c r="BV350" s="10"/>
      <c r="BW350" s="10"/>
      <c r="BX350" s="10"/>
      <c r="BY350" s="10"/>
      <c r="BZ350" s="10"/>
      <c r="CA350" s="10"/>
      <c r="CB350" s="10"/>
      <c r="CC350" s="10"/>
      <c r="CD350" s="10"/>
      <c r="CE350" s="10"/>
      <c r="CF350" s="10"/>
      <c r="CG350" s="10"/>
      <c r="CH350" s="10"/>
      <c r="CI350" s="10"/>
      <c r="CJ350" s="10"/>
      <c r="CK350" s="10"/>
      <c r="CL350" s="10"/>
      <c r="CM350" s="10"/>
      <c r="CN350" s="10"/>
      <c r="CO350" s="10"/>
      <c r="CP350" s="10"/>
      <c r="CQ350" s="10"/>
      <c r="CR350" s="10"/>
      <c r="CS350" s="10"/>
      <c r="CT350" s="10"/>
      <c r="CU350" s="10"/>
      <c r="CV350" s="10"/>
      <c r="CW350" s="10"/>
      <c r="CX350" s="10"/>
      <c r="CY350" s="10"/>
      <c r="CZ350" s="10"/>
      <c r="DA350" s="10"/>
      <c r="DB350" s="10"/>
      <c r="DC350" s="10"/>
      <c r="DD350" s="10"/>
      <c r="DE350" s="10"/>
      <c r="DF350" s="10"/>
      <c r="DG350" s="10"/>
      <c r="DH350" s="10"/>
      <c r="DI350" s="10"/>
      <c r="DJ350" s="10"/>
      <c r="DK350" s="10"/>
      <c r="DL350" s="10"/>
      <c r="DM350" s="10"/>
      <c r="DN350" s="10"/>
      <c r="DO350" s="10"/>
      <c r="DP350" s="10"/>
      <c r="DQ350" s="10"/>
      <c r="DR350" s="10"/>
      <c r="DS350" s="10"/>
      <c r="DT350" s="10"/>
      <c r="DU350" s="10"/>
      <c r="DV350" s="10"/>
    </row>
    <row r="351" spans="2:126" ht="15">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c r="BM351" s="10"/>
      <c r="BN351" s="10"/>
      <c r="BO351" s="10"/>
      <c r="BP351" s="10"/>
      <c r="BQ351" s="10"/>
      <c r="BR351" s="10"/>
      <c r="BS351" s="10"/>
      <c r="BT351" s="10"/>
      <c r="BU351" s="10"/>
      <c r="BV351" s="10"/>
      <c r="BW351" s="10"/>
      <c r="BX351" s="10"/>
      <c r="BY351" s="10"/>
      <c r="BZ351" s="10"/>
      <c r="CA351" s="10"/>
      <c r="CB351" s="10"/>
      <c r="CC351" s="10"/>
      <c r="CD351" s="10"/>
      <c r="CE351" s="10"/>
      <c r="CF351" s="10"/>
      <c r="CG351" s="10"/>
      <c r="CH351" s="10"/>
      <c r="CI351" s="10"/>
      <c r="CJ351" s="10"/>
      <c r="CK351" s="10"/>
      <c r="CL351" s="10"/>
      <c r="CM351" s="10"/>
      <c r="CN351" s="10"/>
      <c r="CO351" s="10"/>
      <c r="CP351" s="10"/>
      <c r="CQ351" s="10"/>
      <c r="CR351" s="10"/>
      <c r="CS351" s="10"/>
      <c r="CT351" s="10"/>
      <c r="CU351" s="10"/>
      <c r="CV351" s="10"/>
      <c r="CW351" s="10"/>
      <c r="CX351" s="10"/>
      <c r="CY351" s="10"/>
      <c r="CZ351" s="10"/>
      <c r="DA351" s="10"/>
      <c r="DB351" s="10"/>
      <c r="DC351" s="10"/>
      <c r="DD351" s="10"/>
      <c r="DE351" s="10"/>
      <c r="DF351" s="10"/>
      <c r="DG351" s="10"/>
      <c r="DH351" s="10"/>
      <c r="DI351" s="10"/>
      <c r="DJ351" s="10"/>
      <c r="DK351" s="10"/>
      <c r="DL351" s="10"/>
      <c r="DM351" s="10"/>
      <c r="DN351" s="10"/>
      <c r="DO351" s="10"/>
      <c r="DP351" s="10"/>
      <c r="DQ351" s="10"/>
      <c r="DR351" s="10"/>
      <c r="DS351" s="10"/>
      <c r="DT351" s="10"/>
      <c r="DU351" s="10"/>
      <c r="DV351" s="10"/>
    </row>
    <row r="352" spans="2:126" ht="15">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0"/>
      <c r="BM352" s="10"/>
      <c r="BN352" s="10"/>
      <c r="BO352" s="10"/>
      <c r="BP352" s="10"/>
      <c r="BQ352" s="10"/>
      <c r="BR352" s="10"/>
      <c r="BS352" s="10"/>
      <c r="BT352" s="10"/>
      <c r="BU352" s="10"/>
      <c r="BV352" s="10"/>
      <c r="BW352" s="10"/>
      <c r="BX352" s="10"/>
      <c r="BY352" s="10"/>
      <c r="BZ352" s="10"/>
      <c r="CA352" s="10"/>
      <c r="CB352" s="10"/>
      <c r="CC352" s="10"/>
      <c r="CD352" s="10"/>
      <c r="CE352" s="10"/>
      <c r="CF352" s="10"/>
      <c r="CG352" s="10"/>
      <c r="CH352" s="10"/>
      <c r="CI352" s="10"/>
      <c r="CJ352" s="10"/>
      <c r="CK352" s="10"/>
      <c r="CL352" s="10"/>
      <c r="CM352" s="10"/>
      <c r="CN352" s="10"/>
      <c r="CO352" s="10"/>
      <c r="CP352" s="10"/>
      <c r="CQ352" s="10"/>
      <c r="CR352" s="10"/>
      <c r="CS352" s="10"/>
      <c r="CT352" s="10"/>
      <c r="CU352" s="10"/>
      <c r="CV352" s="10"/>
      <c r="CW352" s="10"/>
      <c r="CX352" s="10"/>
      <c r="CY352" s="10"/>
      <c r="CZ352" s="10"/>
      <c r="DA352" s="10"/>
      <c r="DB352" s="10"/>
      <c r="DC352" s="10"/>
      <c r="DD352" s="10"/>
      <c r="DE352" s="10"/>
      <c r="DF352" s="10"/>
      <c r="DG352" s="10"/>
      <c r="DH352" s="10"/>
      <c r="DI352" s="10"/>
      <c r="DJ352" s="10"/>
      <c r="DK352" s="10"/>
      <c r="DL352" s="10"/>
      <c r="DM352" s="10"/>
      <c r="DN352" s="10"/>
      <c r="DO352" s="10"/>
      <c r="DP352" s="10"/>
      <c r="DQ352" s="10"/>
      <c r="DR352" s="10"/>
      <c r="DS352" s="10"/>
      <c r="DT352" s="10"/>
      <c r="DU352" s="10"/>
      <c r="DV352" s="10"/>
    </row>
    <row r="353" spans="2:126" ht="15">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0"/>
      <c r="BM353" s="10"/>
      <c r="BN353" s="10"/>
      <c r="BO353" s="10"/>
      <c r="BP353" s="10"/>
      <c r="BQ353" s="10"/>
      <c r="BR353" s="10"/>
      <c r="BS353" s="10"/>
      <c r="BT353" s="10"/>
      <c r="BU353" s="10"/>
      <c r="BV353" s="10"/>
      <c r="BW353" s="10"/>
      <c r="BX353" s="10"/>
      <c r="BY353" s="10"/>
      <c r="BZ353" s="10"/>
      <c r="CA353" s="10"/>
      <c r="CB353" s="10"/>
      <c r="CC353" s="10"/>
      <c r="CD353" s="10"/>
      <c r="CE353" s="10"/>
      <c r="CF353" s="10"/>
      <c r="CG353" s="10"/>
      <c r="CH353" s="10"/>
      <c r="CI353" s="10"/>
      <c r="CJ353" s="10"/>
      <c r="CK353" s="10"/>
      <c r="CL353" s="10"/>
      <c r="CM353" s="10"/>
      <c r="CN353" s="10"/>
      <c r="CO353" s="10"/>
      <c r="CP353" s="10"/>
      <c r="CQ353" s="10"/>
      <c r="CR353" s="10"/>
      <c r="CS353" s="10"/>
      <c r="CT353" s="10"/>
      <c r="CU353" s="10"/>
      <c r="CV353" s="10"/>
      <c r="CW353" s="10"/>
      <c r="CX353" s="10"/>
      <c r="CY353" s="10"/>
      <c r="CZ353" s="10"/>
      <c r="DA353" s="10"/>
      <c r="DB353" s="10"/>
      <c r="DC353" s="10"/>
      <c r="DD353" s="10"/>
      <c r="DE353" s="10"/>
      <c r="DF353" s="10"/>
      <c r="DG353" s="10"/>
      <c r="DH353" s="10"/>
      <c r="DI353" s="10"/>
      <c r="DJ353" s="10"/>
      <c r="DK353" s="10"/>
      <c r="DL353" s="10"/>
      <c r="DM353" s="10"/>
      <c r="DN353" s="10"/>
      <c r="DO353" s="10"/>
      <c r="DP353" s="10"/>
      <c r="DQ353" s="10"/>
      <c r="DR353" s="10"/>
      <c r="DS353" s="10"/>
      <c r="DT353" s="10"/>
      <c r="DU353" s="10"/>
      <c r="DV353" s="10"/>
    </row>
    <row r="354" spans="2:126" ht="15">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0"/>
      <c r="BM354" s="10"/>
      <c r="BN354" s="10"/>
      <c r="BO354" s="10"/>
      <c r="BP354" s="10"/>
      <c r="BQ354" s="10"/>
      <c r="BR354" s="10"/>
      <c r="BS354" s="10"/>
      <c r="BT354" s="10"/>
      <c r="BU354" s="10"/>
      <c r="BV354" s="10"/>
      <c r="BW354" s="10"/>
      <c r="BX354" s="10"/>
      <c r="BY354" s="10"/>
      <c r="BZ354" s="10"/>
      <c r="CA354" s="10"/>
      <c r="CB354" s="10"/>
      <c r="CC354" s="10"/>
      <c r="CD354" s="10"/>
      <c r="CE354" s="10"/>
      <c r="CF354" s="10"/>
      <c r="CG354" s="10"/>
      <c r="CH354" s="10"/>
      <c r="CI354" s="10"/>
      <c r="CJ354" s="10"/>
      <c r="CK354" s="10"/>
      <c r="CL354" s="10"/>
      <c r="CM354" s="10"/>
      <c r="CN354" s="10"/>
      <c r="CO354" s="10"/>
      <c r="CP354" s="10"/>
      <c r="CQ354" s="10"/>
      <c r="CR354" s="10"/>
      <c r="CS354" s="10"/>
      <c r="CT354" s="10"/>
      <c r="CU354" s="10"/>
      <c r="CV354" s="10"/>
      <c r="CW354" s="10"/>
      <c r="CX354" s="10"/>
      <c r="CY354" s="10"/>
      <c r="CZ354" s="10"/>
      <c r="DA354" s="10"/>
      <c r="DB354" s="10"/>
      <c r="DC354" s="10"/>
      <c r="DD354" s="10"/>
      <c r="DE354" s="10"/>
      <c r="DF354" s="10"/>
      <c r="DG354" s="10"/>
      <c r="DH354" s="10"/>
      <c r="DI354" s="10"/>
      <c r="DJ354" s="10"/>
      <c r="DK354" s="10"/>
      <c r="DL354" s="10"/>
      <c r="DM354" s="10"/>
      <c r="DN354" s="10"/>
      <c r="DO354" s="10"/>
      <c r="DP354" s="10"/>
      <c r="DQ354" s="10"/>
      <c r="DR354" s="10"/>
      <c r="DS354" s="10"/>
      <c r="DT354" s="10"/>
      <c r="DU354" s="10"/>
      <c r="DV354" s="10"/>
    </row>
    <row r="355" spans="2:126" ht="15">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0"/>
      <c r="BM355" s="10"/>
      <c r="BN355" s="10"/>
      <c r="BO355" s="10"/>
      <c r="BP355" s="10"/>
      <c r="BQ355" s="10"/>
      <c r="BR355" s="10"/>
      <c r="BS355" s="10"/>
      <c r="BT355" s="10"/>
      <c r="BU355" s="10"/>
      <c r="BV355" s="10"/>
      <c r="BW355" s="10"/>
      <c r="BX355" s="10"/>
      <c r="BY355" s="10"/>
      <c r="BZ355" s="10"/>
      <c r="CA355" s="10"/>
      <c r="CB355" s="10"/>
      <c r="CC355" s="10"/>
      <c r="CD355" s="10"/>
      <c r="CE355" s="10"/>
      <c r="CF355" s="10"/>
      <c r="CG355" s="10"/>
      <c r="CH355" s="10"/>
      <c r="CI355" s="10"/>
      <c r="CJ355" s="10"/>
      <c r="CK355" s="10"/>
      <c r="CL355" s="10"/>
      <c r="CM355" s="10"/>
      <c r="CN355" s="10"/>
      <c r="CO355" s="10"/>
      <c r="CP355" s="10"/>
      <c r="CQ355" s="10"/>
      <c r="CR355" s="10"/>
      <c r="CS355" s="10"/>
      <c r="CT355" s="10"/>
      <c r="CU355" s="10"/>
      <c r="CV355" s="10"/>
      <c r="CW355" s="10"/>
      <c r="CX355" s="10"/>
      <c r="CY355" s="10"/>
      <c r="CZ355" s="10"/>
      <c r="DA355" s="10"/>
      <c r="DB355" s="10"/>
      <c r="DC355" s="10"/>
      <c r="DD355" s="10"/>
      <c r="DE355" s="10"/>
      <c r="DF355" s="10"/>
      <c r="DG355" s="10"/>
      <c r="DH355" s="10"/>
      <c r="DI355" s="10"/>
      <c r="DJ355" s="10"/>
      <c r="DK355" s="10"/>
      <c r="DL355" s="10"/>
      <c r="DM355" s="10"/>
      <c r="DN355" s="10"/>
      <c r="DO355" s="10"/>
      <c r="DP355" s="10"/>
      <c r="DQ355" s="10"/>
      <c r="DR355" s="10"/>
      <c r="DS355" s="10"/>
      <c r="DT355" s="10"/>
      <c r="DU355" s="10"/>
      <c r="DV355" s="10"/>
    </row>
    <row r="356" spans="2:126" ht="15">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0"/>
      <c r="BM356" s="10"/>
      <c r="BN356" s="10"/>
      <c r="BO356" s="10"/>
      <c r="BP356" s="10"/>
      <c r="BQ356" s="10"/>
      <c r="BR356" s="10"/>
      <c r="BS356" s="10"/>
      <c r="BT356" s="10"/>
      <c r="BU356" s="10"/>
      <c r="BV356" s="10"/>
      <c r="BW356" s="10"/>
      <c r="BX356" s="10"/>
      <c r="BY356" s="10"/>
      <c r="BZ356" s="10"/>
      <c r="CA356" s="10"/>
      <c r="CB356" s="10"/>
      <c r="CC356" s="10"/>
      <c r="CD356" s="10"/>
      <c r="CE356" s="10"/>
      <c r="CF356" s="10"/>
      <c r="CG356" s="10"/>
      <c r="CH356" s="10"/>
      <c r="CI356" s="10"/>
      <c r="CJ356" s="10"/>
      <c r="CK356" s="10"/>
      <c r="CL356" s="10"/>
      <c r="CM356" s="10"/>
      <c r="CN356" s="10"/>
      <c r="CO356" s="10"/>
      <c r="CP356" s="10"/>
      <c r="CQ356" s="10"/>
      <c r="CR356" s="10"/>
      <c r="CS356" s="10"/>
      <c r="CT356" s="10"/>
      <c r="CU356" s="10"/>
      <c r="CV356" s="10"/>
      <c r="CW356" s="10"/>
      <c r="CX356" s="10"/>
      <c r="CY356" s="10"/>
      <c r="CZ356" s="10"/>
      <c r="DA356" s="10"/>
      <c r="DB356" s="10"/>
      <c r="DC356" s="10"/>
      <c r="DD356" s="10"/>
      <c r="DE356" s="10"/>
      <c r="DF356" s="10"/>
      <c r="DG356" s="10"/>
      <c r="DH356" s="10"/>
      <c r="DI356" s="10"/>
      <c r="DJ356" s="10"/>
      <c r="DK356" s="10"/>
      <c r="DL356" s="10"/>
      <c r="DM356" s="10"/>
      <c r="DN356" s="10"/>
      <c r="DO356" s="10"/>
      <c r="DP356" s="10"/>
      <c r="DQ356" s="10"/>
      <c r="DR356" s="10"/>
      <c r="DS356" s="10"/>
      <c r="DT356" s="10"/>
      <c r="DU356" s="10"/>
      <c r="DV356" s="10"/>
    </row>
    <row r="357" spans="2:126" ht="15">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0"/>
      <c r="BM357" s="10"/>
      <c r="BN357" s="10"/>
      <c r="BO357" s="10"/>
      <c r="BP357" s="10"/>
      <c r="BQ357" s="10"/>
      <c r="BR357" s="10"/>
      <c r="BS357" s="10"/>
      <c r="BT357" s="10"/>
      <c r="BU357" s="10"/>
      <c r="BV357" s="10"/>
      <c r="BW357" s="10"/>
      <c r="BX357" s="10"/>
      <c r="BY357" s="10"/>
      <c r="BZ357" s="10"/>
      <c r="CA357" s="10"/>
      <c r="CB357" s="10"/>
      <c r="CC357" s="10"/>
      <c r="CD357" s="10"/>
      <c r="CE357" s="10"/>
      <c r="CF357" s="10"/>
      <c r="CG357" s="10"/>
      <c r="CH357" s="10"/>
      <c r="CI357" s="10"/>
      <c r="CJ357" s="10"/>
      <c r="CK357" s="10"/>
      <c r="CL357" s="10"/>
      <c r="CM357" s="10"/>
      <c r="CN357" s="10"/>
      <c r="CO357" s="10"/>
      <c r="CP357" s="10"/>
      <c r="CQ357" s="10"/>
      <c r="CR357" s="10"/>
      <c r="CS357" s="10"/>
      <c r="CT357" s="10"/>
      <c r="CU357" s="10"/>
      <c r="CV357" s="10"/>
      <c r="CW357" s="10"/>
      <c r="CX357" s="10"/>
      <c r="CY357" s="10"/>
      <c r="CZ357" s="10"/>
      <c r="DA357" s="10"/>
      <c r="DB357" s="10"/>
      <c r="DC357" s="10"/>
      <c r="DD357" s="10"/>
      <c r="DE357" s="10"/>
      <c r="DF357" s="10"/>
      <c r="DG357" s="10"/>
      <c r="DH357" s="10"/>
      <c r="DI357" s="10"/>
      <c r="DJ357" s="10"/>
      <c r="DK357" s="10"/>
      <c r="DL357" s="10"/>
      <c r="DM357" s="10"/>
      <c r="DN357" s="10"/>
      <c r="DO357" s="10"/>
      <c r="DP357" s="10"/>
      <c r="DQ357" s="10"/>
      <c r="DR357" s="10"/>
      <c r="DS357" s="10"/>
      <c r="DT357" s="10"/>
      <c r="DU357" s="10"/>
      <c r="DV357" s="10"/>
    </row>
    <row r="358" spans="2:126" ht="15">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10"/>
      <c r="BO358" s="10"/>
      <c r="BP358" s="10"/>
      <c r="BQ358" s="10"/>
      <c r="BR358" s="10"/>
      <c r="BS358" s="10"/>
      <c r="BT358" s="10"/>
      <c r="BU358" s="10"/>
      <c r="BV358" s="10"/>
      <c r="BW358" s="10"/>
      <c r="BX358" s="10"/>
      <c r="BY358" s="10"/>
      <c r="BZ358" s="10"/>
      <c r="CA358" s="10"/>
      <c r="CB358" s="10"/>
      <c r="CC358" s="10"/>
      <c r="CD358" s="10"/>
      <c r="CE358" s="10"/>
      <c r="CF358" s="10"/>
      <c r="CG358" s="10"/>
      <c r="CH358" s="10"/>
      <c r="CI358" s="10"/>
      <c r="CJ358" s="10"/>
      <c r="CK358" s="10"/>
      <c r="CL358" s="10"/>
      <c r="CM358" s="10"/>
      <c r="CN358" s="10"/>
      <c r="CO358" s="10"/>
      <c r="CP358" s="10"/>
      <c r="CQ358" s="10"/>
      <c r="CR358" s="10"/>
      <c r="CS358" s="10"/>
      <c r="CT358" s="10"/>
      <c r="CU358" s="10"/>
      <c r="CV358" s="10"/>
      <c r="CW358" s="10"/>
      <c r="CX358" s="10"/>
      <c r="CY358" s="10"/>
      <c r="CZ358" s="10"/>
      <c r="DA358" s="10"/>
      <c r="DB358" s="10"/>
      <c r="DC358" s="10"/>
      <c r="DD358" s="10"/>
      <c r="DE358" s="10"/>
      <c r="DF358" s="10"/>
      <c r="DG358" s="10"/>
      <c r="DH358" s="10"/>
      <c r="DI358" s="10"/>
      <c r="DJ358" s="10"/>
      <c r="DK358" s="10"/>
      <c r="DL358" s="10"/>
      <c r="DM358" s="10"/>
      <c r="DN358" s="10"/>
      <c r="DO358" s="10"/>
      <c r="DP358" s="10"/>
      <c r="DQ358" s="10"/>
      <c r="DR358" s="10"/>
      <c r="DS358" s="10"/>
      <c r="DT358" s="10"/>
      <c r="DU358" s="10"/>
      <c r="DV358" s="10"/>
    </row>
    <row r="359" spans="2:126" ht="15">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0"/>
      <c r="BM359" s="10"/>
      <c r="BN359" s="10"/>
      <c r="BO359" s="10"/>
      <c r="BP359" s="10"/>
      <c r="BQ359" s="10"/>
      <c r="BR359" s="10"/>
      <c r="BS359" s="10"/>
      <c r="BT359" s="10"/>
      <c r="BU359" s="10"/>
      <c r="BV359" s="10"/>
      <c r="BW359" s="10"/>
      <c r="BX359" s="10"/>
      <c r="BY359" s="10"/>
      <c r="BZ359" s="10"/>
      <c r="CA359" s="10"/>
      <c r="CB359" s="10"/>
      <c r="CC359" s="10"/>
      <c r="CD359" s="10"/>
      <c r="CE359" s="10"/>
      <c r="CF359" s="10"/>
      <c r="CG359" s="10"/>
      <c r="CH359" s="10"/>
      <c r="CI359" s="10"/>
      <c r="CJ359" s="10"/>
      <c r="CK359" s="10"/>
      <c r="CL359" s="10"/>
      <c r="CM359" s="10"/>
      <c r="CN359" s="10"/>
      <c r="CO359" s="10"/>
      <c r="CP359" s="10"/>
      <c r="CQ359" s="10"/>
      <c r="CR359" s="10"/>
      <c r="CS359" s="10"/>
      <c r="CT359" s="10"/>
      <c r="CU359" s="10"/>
      <c r="CV359" s="10"/>
      <c r="CW359" s="10"/>
      <c r="CX359" s="10"/>
      <c r="CY359" s="10"/>
      <c r="CZ359" s="10"/>
      <c r="DA359" s="10"/>
      <c r="DB359" s="10"/>
      <c r="DC359" s="10"/>
      <c r="DD359" s="10"/>
      <c r="DE359" s="10"/>
      <c r="DF359" s="10"/>
      <c r="DG359" s="10"/>
      <c r="DH359" s="10"/>
      <c r="DI359" s="10"/>
      <c r="DJ359" s="10"/>
      <c r="DK359" s="10"/>
      <c r="DL359" s="10"/>
      <c r="DM359" s="10"/>
      <c r="DN359" s="10"/>
      <c r="DO359" s="10"/>
      <c r="DP359" s="10"/>
      <c r="DQ359" s="10"/>
      <c r="DR359" s="10"/>
      <c r="DS359" s="10"/>
      <c r="DT359" s="10"/>
      <c r="DU359" s="10"/>
      <c r="DV359" s="10"/>
    </row>
    <row r="360" spans="2:126" ht="15">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0"/>
      <c r="BM360" s="10"/>
      <c r="BN360" s="10"/>
      <c r="BO360" s="10"/>
      <c r="BP360" s="10"/>
      <c r="BQ360" s="10"/>
      <c r="BR360" s="10"/>
      <c r="BS360" s="10"/>
      <c r="BT360" s="10"/>
      <c r="BU360" s="10"/>
      <c r="BV360" s="10"/>
      <c r="BW360" s="10"/>
      <c r="BX360" s="10"/>
      <c r="BY360" s="10"/>
      <c r="BZ360" s="10"/>
      <c r="CA360" s="10"/>
      <c r="CB360" s="10"/>
      <c r="CC360" s="10"/>
      <c r="CD360" s="10"/>
      <c r="CE360" s="10"/>
      <c r="CF360" s="10"/>
      <c r="CG360" s="10"/>
      <c r="CH360" s="10"/>
      <c r="CI360" s="10"/>
      <c r="CJ360" s="10"/>
      <c r="CK360" s="10"/>
      <c r="CL360" s="10"/>
      <c r="CM360" s="10"/>
      <c r="CN360" s="10"/>
      <c r="CO360" s="10"/>
      <c r="CP360" s="10"/>
      <c r="CQ360" s="10"/>
      <c r="CR360" s="10"/>
      <c r="CS360" s="10"/>
      <c r="CT360" s="10"/>
      <c r="CU360" s="10"/>
      <c r="CV360" s="10"/>
      <c r="CW360" s="10"/>
      <c r="CX360" s="10"/>
      <c r="CY360" s="10"/>
      <c r="CZ360" s="10"/>
      <c r="DA360" s="10"/>
      <c r="DB360" s="10"/>
      <c r="DC360" s="10"/>
      <c r="DD360" s="10"/>
      <c r="DE360" s="10"/>
      <c r="DF360" s="10"/>
      <c r="DG360" s="10"/>
      <c r="DH360" s="10"/>
      <c r="DI360" s="10"/>
      <c r="DJ360" s="10"/>
      <c r="DK360" s="10"/>
      <c r="DL360" s="10"/>
      <c r="DM360" s="10"/>
      <c r="DN360" s="10"/>
      <c r="DO360" s="10"/>
      <c r="DP360" s="10"/>
      <c r="DQ360" s="10"/>
      <c r="DR360" s="10"/>
      <c r="DS360" s="10"/>
      <c r="DT360" s="10"/>
      <c r="DU360" s="10"/>
      <c r="DV360" s="10"/>
    </row>
    <row r="361" spans="2:126" ht="15">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0"/>
      <c r="BM361" s="10"/>
      <c r="BN361" s="10"/>
      <c r="BO361" s="10"/>
      <c r="BP361" s="10"/>
      <c r="BQ361" s="10"/>
      <c r="BR361" s="10"/>
      <c r="BS361" s="10"/>
      <c r="BT361" s="10"/>
      <c r="BU361" s="10"/>
      <c r="BV361" s="10"/>
      <c r="BW361" s="10"/>
      <c r="BX361" s="10"/>
      <c r="BY361" s="10"/>
      <c r="BZ361" s="10"/>
      <c r="CA361" s="10"/>
      <c r="CB361" s="10"/>
      <c r="CC361" s="10"/>
      <c r="CD361" s="10"/>
      <c r="CE361" s="10"/>
      <c r="CF361" s="10"/>
      <c r="CG361" s="10"/>
      <c r="CH361" s="10"/>
      <c r="CI361" s="10"/>
      <c r="CJ361" s="10"/>
      <c r="CK361" s="10"/>
      <c r="CL361" s="10"/>
      <c r="CM361" s="10"/>
      <c r="CN361" s="10"/>
      <c r="CO361" s="10"/>
      <c r="CP361" s="10"/>
      <c r="CQ361" s="10"/>
      <c r="CR361" s="10"/>
      <c r="CS361" s="10"/>
      <c r="CT361" s="10"/>
      <c r="CU361" s="10"/>
      <c r="CV361" s="10"/>
      <c r="CW361" s="10"/>
      <c r="CX361" s="10"/>
      <c r="CY361" s="10"/>
      <c r="CZ361" s="10"/>
      <c r="DA361" s="10"/>
      <c r="DB361" s="10"/>
      <c r="DC361" s="10"/>
      <c r="DD361" s="10"/>
      <c r="DE361" s="10"/>
      <c r="DF361" s="10"/>
      <c r="DG361" s="10"/>
      <c r="DH361" s="10"/>
      <c r="DI361" s="10"/>
      <c r="DJ361" s="10"/>
      <c r="DK361" s="10"/>
      <c r="DL361" s="10"/>
      <c r="DM361" s="10"/>
      <c r="DN361" s="10"/>
      <c r="DO361" s="10"/>
      <c r="DP361" s="10"/>
      <c r="DQ361" s="10"/>
      <c r="DR361" s="10"/>
      <c r="DS361" s="10"/>
      <c r="DT361" s="10"/>
      <c r="DU361" s="10"/>
      <c r="DV361" s="10"/>
    </row>
    <row r="362" spans="2:126" ht="15">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0"/>
      <c r="BM362" s="10"/>
      <c r="BN362" s="10"/>
      <c r="BO362" s="10"/>
      <c r="BP362" s="10"/>
      <c r="BQ362" s="10"/>
      <c r="BR362" s="10"/>
      <c r="BS362" s="10"/>
      <c r="BT362" s="10"/>
      <c r="BU362" s="10"/>
      <c r="BV362" s="10"/>
      <c r="BW362" s="10"/>
      <c r="BX362" s="10"/>
      <c r="BY362" s="10"/>
      <c r="BZ362" s="10"/>
      <c r="CA362" s="10"/>
      <c r="CB362" s="10"/>
      <c r="CC362" s="10"/>
      <c r="CD362" s="10"/>
      <c r="CE362" s="10"/>
      <c r="CF362" s="10"/>
      <c r="CG362" s="10"/>
      <c r="CH362" s="10"/>
      <c r="CI362" s="10"/>
      <c r="CJ362" s="10"/>
      <c r="CK362" s="10"/>
      <c r="CL362" s="10"/>
      <c r="CM362" s="10"/>
      <c r="CN362" s="10"/>
      <c r="CO362" s="10"/>
      <c r="CP362" s="10"/>
      <c r="CQ362" s="10"/>
      <c r="CR362" s="10"/>
      <c r="CS362" s="10"/>
      <c r="CT362" s="10"/>
      <c r="CU362" s="10"/>
      <c r="CV362" s="10"/>
      <c r="CW362" s="10"/>
      <c r="CX362" s="10"/>
      <c r="CY362" s="10"/>
      <c r="CZ362" s="10"/>
      <c r="DA362" s="10"/>
      <c r="DB362" s="10"/>
      <c r="DC362" s="10"/>
      <c r="DD362" s="10"/>
      <c r="DE362" s="10"/>
      <c r="DF362" s="10"/>
      <c r="DG362" s="10"/>
      <c r="DH362" s="10"/>
      <c r="DI362" s="10"/>
      <c r="DJ362" s="10"/>
      <c r="DK362" s="10"/>
      <c r="DL362" s="10"/>
      <c r="DM362" s="10"/>
      <c r="DN362" s="10"/>
      <c r="DO362" s="10"/>
      <c r="DP362" s="10"/>
      <c r="DQ362" s="10"/>
      <c r="DR362" s="10"/>
      <c r="DS362" s="10"/>
      <c r="DT362" s="10"/>
      <c r="DU362" s="10"/>
      <c r="DV362" s="10"/>
    </row>
    <row r="363" spans="2:126" ht="15">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10"/>
      <c r="BM363" s="10"/>
      <c r="BN363" s="10"/>
      <c r="BO363" s="10"/>
      <c r="BP363" s="10"/>
      <c r="BQ363" s="10"/>
      <c r="BR363" s="10"/>
      <c r="BS363" s="10"/>
      <c r="BT363" s="10"/>
      <c r="BU363" s="10"/>
      <c r="BV363" s="10"/>
      <c r="BW363" s="10"/>
      <c r="BX363" s="10"/>
      <c r="BY363" s="10"/>
      <c r="BZ363" s="10"/>
      <c r="CA363" s="10"/>
      <c r="CB363" s="10"/>
      <c r="CC363" s="10"/>
      <c r="CD363" s="10"/>
      <c r="CE363" s="10"/>
      <c r="CF363" s="10"/>
      <c r="CG363" s="10"/>
      <c r="CH363" s="10"/>
      <c r="CI363" s="10"/>
      <c r="CJ363" s="10"/>
      <c r="CK363" s="10"/>
      <c r="CL363" s="10"/>
      <c r="CM363" s="10"/>
      <c r="CN363" s="10"/>
      <c r="CO363" s="10"/>
      <c r="CP363" s="10"/>
      <c r="CQ363" s="10"/>
      <c r="CR363" s="10"/>
      <c r="CS363" s="10"/>
      <c r="CT363" s="10"/>
      <c r="CU363" s="10"/>
      <c r="CV363" s="10"/>
      <c r="CW363" s="10"/>
      <c r="CX363" s="10"/>
      <c r="CY363" s="10"/>
      <c r="CZ363" s="10"/>
      <c r="DA363" s="10"/>
      <c r="DB363" s="10"/>
      <c r="DC363" s="10"/>
      <c r="DD363" s="10"/>
      <c r="DE363" s="10"/>
      <c r="DF363" s="10"/>
      <c r="DG363" s="10"/>
      <c r="DH363" s="10"/>
      <c r="DI363" s="10"/>
      <c r="DJ363" s="10"/>
      <c r="DK363" s="10"/>
      <c r="DL363" s="10"/>
      <c r="DM363" s="10"/>
      <c r="DN363" s="10"/>
      <c r="DO363" s="10"/>
      <c r="DP363" s="10"/>
      <c r="DQ363" s="10"/>
      <c r="DR363" s="10"/>
      <c r="DS363" s="10"/>
      <c r="DT363" s="10"/>
      <c r="DU363" s="10"/>
      <c r="DV363" s="10"/>
    </row>
    <row r="364" spans="2:126" ht="15">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10"/>
      <c r="CD364" s="10"/>
      <c r="CE364" s="10"/>
      <c r="CF364" s="10"/>
      <c r="CG364" s="10"/>
      <c r="CH364" s="10"/>
      <c r="CI364" s="10"/>
      <c r="CJ364" s="10"/>
      <c r="CK364" s="10"/>
      <c r="CL364" s="10"/>
      <c r="CM364" s="10"/>
      <c r="CN364" s="10"/>
      <c r="CO364" s="10"/>
      <c r="CP364" s="10"/>
      <c r="CQ364" s="10"/>
      <c r="CR364" s="10"/>
      <c r="CS364" s="10"/>
      <c r="CT364" s="10"/>
      <c r="CU364" s="10"/>
      <c r="CV364" s="10"/>
      <c r="CW364" s="10"/>
      <c r="CX364" s="10"/>
      <c r="CY364" s="10"/>
      <c r="CZ364" s="10"/>
      <c r="DA364" s="10"/>
      <c r="DB364" s="10"/>
      <c r="DC364" s="10"/>
      <c r="DD364" s="10"/>
      <c r="DE364" s="10"/>
      <c r="DF364" s="10"/>
      <c r="DG364" s="10"/>
      <c r="DH364" s="10"/>
      <c r="DI364" s="10"/>
      <c r="DJ364" s="10"/>
      <c r="DK364" s="10"/>
      <c r="DL364" s="10"/>
      <c r="DM364" s="10"/>
      <c r="DN364" s="10"/>
      <c r="DO364" s="10"/>
      <c r="DP364" s="10"/>
      <c r="DQ364" s="10"/>
      <c r="DR364" s="10"/>
      <c r="DS364" s="10"/>
      <c r="DT364" s="10"/>
      <c r="DU364" s="10"/>
      <c r="DV364" s="10"/>
    </row>
    <row r="365" spans="2:126" ht="15">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0"/>
      <c r="BM365" s="10"/>
      <c r="BN365" s="10"/>
      <c r="BO365" s="10"/>
      <c r="BP365" s="10"/>
      <c r="BQ365" s="10"/>
      <c r="BR365" s="10"/>
      <c r="BS365" s="10"/>
      <c r="BT365" s="10"/>
      <c r="BU365" s="10"/>
      <c r="BV365" s="10"/>
      <c r="BW365" s="10"/>
      <c r="BX365" s="10"/>
      <c r="BY365" s="10"/>
      <c r="BZ365" s="10"/>
      <c r="CA365" s="10"/>
      <c r="CB365" s="10"/>
      <c r="CC365" s="10"/>
      <c r="CD365" s="10"/>
      <c r="CE365" s="10"/>
      <c r="CF365" s="10"/>
      <c r="CG365" s="10"/>
      <c r="CH365" s="10"/>
      <c r="CI365" s="10"/>
      <c r="CJ365" s="10"/>
      <c r="CK365" s="10"/>
      <c r="CL365" s="10"/>
      <c r="CM365" s="10"/>
      <c r="CN365" s="10"/>
      <c r="CO365" s="10"/>
      <c r="CP365" s="10"/>
      <c r="CQ365" s="10"/>
      <c r="CR365" s="10"/>
      <c r="CS365" s="10"/>
      <c r="CT365" s="10"/>
      <c r="CU365" s="10"/>
      <c r="CV365" s="10"/>
      <c r="CW365" s="10"/>
      <c r="CX365" s="10"/>
      <c r="CY365" s="10"/>
      <c r="CZ365" s="10"/>
      <c r="DA365" s="10"/>
      <c r="DB365" s="10"/>
      <c r="DC365" s="10"/>
      <c r="DD365" s="10"/>
      <c r="DE365" s="10"/>
      <c r="DF365" s="10"/>
      <c r="DG365" s="10"/>
      <c r="DH365" s="10"/>
      <c r="DI365" s="10"/>
      <c r="DJ365" s="10"/>
      <c r="DK365" s="10"/>
      <c r="DL365" s="10"/>
      <c r="DM365" s="10"/>
      <c r="DN365" s="10"/>
      <c r="DO365" s="10"/>
      <c r="DP365" s="10"/>
      <c r="DQ365" s="10"/>
      <c r="DR365" s="10"/>
      <c r="DS365" s="10"/>
      <c r="DT365" s="10"/>
      <c r="DU365" s="10"/>
      <c r="DV365" s="10"/>
    </row>
    <row r="366" spans="2:126" ht="15">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c r="BP366" s="10"/>
      <c r="BQ366" s="10"/>
      <c r="BR366" s="10"/>
      <c r="BS366" s="10"/>
      <c r="BT366" s="10"/>
      <c r="BU366" s="10"/>
      <c r="BV366" s="10"/>
      <c r="BW366" s="10"/>
      <c r="BX366" s="10"/>
      <c r="BY366" s="10"/>
      <c r="BZ366" s="10"/>
      <c r="CA366" s="10"/>
      <c r="CB366" s="10"/>
      <c r="CC366" s="10"/>
      <c r="CD366" s="10"/>
      <c r="CE366" s="10"/>
      <c r="CF366" s="10"/>
      <c r="CG366" s="10"/>
      <c r="CH366" s="10"/>
      <c r="CI366" s="10"/>
      <c r="CJ366" s="10"/>
      <c r="CK366" s="10"/>
      <c r="CL366" s="10"/>
      <c r="CM366" s="10"/>
      <c r="CN366" s="10"/>
      <c r="CO366" s="10"/>
      <c r="CP366" s="10"/>
      <c r="CQ366" s="10"/>
      <c r="CR366" s="10"/>
      <c r="CS366" s="10"/>
      <c r="CT366" s="10"/>
      <c r="CU366" s="10"/>
      <c r="CV366" s="10"/>
      <c r="CW366" s="10"/>
      <c r="CX366" s="10"/>
      <c r="CY366" s="10"/>
      <c r="CZ366" s="10"/>
      <c r="DA366" s="10"/>
      <c r="DB366" s="10"/>
      <c r="DC366" s="10"/>
      <c r="DD366" s="10"/>
      <c r="DE366" s="10"/>
      <c r="DF366" s="10"/>
      <c r="DG366" s="10"/>
      <c r="DH366" s="10"/>
      <c r="DI366" s="10"/>
      <c r="DJ366" s="10"/>
      <c r="DK366" s="10"/>
      <c r="DL366" s="10"/>
      <c r="DM366" s="10"/>
      <c r="DN366" s="10"/>
      <c r="DO366" s="10"/>
      <c r="DP366" s="10"/>
      <c r="DQ366" s="10"/>
      <c r="DR366" s="10"/>
      <c r="DS366" s="10"/>
      <c r="DT366" s="10"/>
      <c r="DU366" s="10"/>
      <c r="DV366" s="10"/>
    </row>
    <row r="367" spans="2:126" ht="15">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10"/>
      <c r="BO367" s="10"/>
      <c r="BP367" s="10"/>
      <c r="BQ367" s="10"/>
      <c r="BR367" s="10"/>
      <c r="BS367" s="10"/>
      <c r="BT367" s="10"/>
      <c r="BU367" s="10"/>
      <c r="BV367" s="10"/>
      <c r="BW367" s="10"/>
      <c r="BX367" s="10"/>
      <c r="BY367" s="10"/>
      <c r="BZ367" s="10"/>
      <c r="CA367" s="10"/>
      <c r="CB367" s="10"/>
      <c r="CC367" s="10"/>
      <c r="CD367" s="10"/>
      <c r="CE367" s="10"/>
      <c r="CF367" s="10"/>
      <c r="CG367" s="10"/>
      <c r="CH367" s="10"/>
      <c r="CI367" s="10"/>
      <c r="CJ367" s="10"/>
      <c r="CK367" s="10"/>
      <c r="CL367" s="10"/>
      <c r="CM367" s="10"/>
      <c r="CN367" s="10"/>
      <c r="CO367" s="10"/>
      <c r="CP367" s="10"/>
      <c r="CQ367" s="10"/>
      <c r="CR367" s="10"/>
      <c r="CS367" s="10"/>
      <c r="CT367" s="10"/>
      <c r="CU367" s="10"/>
      <c r="CV367" s="10"/>
      <c r="CW367" s="10"/>
      <c r="CX367" s="10"/>
      <c r="CY367" s="10"/>
      <c r="CZ367" s="10"/>
      <c r="DA367" s="10"/>
      <c r="DB367" s="10"/>
      <c r="DC367" s="10"/>
      <c r="DD367" s="10"/>
      <c r="DE367" s="10"/>
      <c r="DF367" s="10"/>
      <c r="DG367" s="10"/>
      <c r="DH367" s="10"/>
      <c r="DI367" s="10"/>
      <c r="DJ367" s="10"/>
      <c r="DK367" s="10"/>
      <c r="DL367" s="10"/>
      <c r="DM367" s="10"/>
      <c r="DN367" s="10"/>
      <c r="DO367" s="10"/>
      <c r="DP367" s="10"/>
      <c r="DQ367" s="10"/>
      <c r="DR367" s="10"/>
      <c r="DS367" s="10"/>
      <c r="DT367" s="10"/>
      <c r="DU367" s="10"/>
      <c r="DV367" s="10"/>
    </row>
    <row r="368" spans="2:126" ht="15">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0"/>
      <c r="BM368" s="10"/>
      <c r="BN368" s="10"/>
      <c r="BO368" s="10"/>
      <c r="BP368" s="10"/>
      <c r="BQ368" s="10"/>
      <c r="BR368" s="10"/>
      <c r="BS368" s="10"/>
      <c r="BT368" s="10"/>
      <c r="BU368" s="10"/>
      <c r="BV368" s="10"/>
      <c r="BW368" s="10"/>
      <c r="BX368" s="10"/>
      <c r="BY368" s="10"/>
      <c r="BZ368" s="10"/>
      <c r="CA368" s="10"/>
      <c r="CB368" s="10"/>
      <c r="CC368" s="10"/>
      <c r="CD368" s="10"/>
      <c r="CE368" s="10"/>
      <c r="CF368" s="10"/>
      <c r="CG368" s="10"/>
      <c r="CH368" s="10"/>
      <c r="CI368" s="10"/>
      <c r="CJ368" s="10"/>
      <c r="CK368" s="10"/>
      <c r="CL368" s="10"/>
      <c r="CM368" s="10"/>
      <c r="CN368" s="10"/>
      <c r="CO368" s="10"/>
      <c r="CP368" s="10"/>
      <c r="CQ368" s="10"/>
      <c r="CR368" s="10"/>
      <c r="CS368" s="10"/>
      <c r="CT368" s="10"/>
      <c r="CU368" s="10"/>
      <c r="CV368" s="10"/>
      <c r="CW368" s="10"/>
      <c r="CX368" s="10"/>
      <c r="CY368" s="10"/>
      <c r="CZ368" s="10"/>
      <c r="DA368" s="10"/>
      <c r="DB368" s="10"/>
      <c r="DC368" s="10"/>
      <c r="DD368" s="10"/>
      <c r="DE368" s="10"/>
      <c r="DF368" s="10"/>
      <c r="DG368" s="10"/>
      <c r="DH368" s="10"/>
      <c r="DI368" s="10"/>
      <c r="DJ368" s="10"/>
      <c r="DK368" s="10"/>
      <c r="DL368" s="10"/>
      <c r="DM368" s="10"/>
      <c r="DN368" s="10"/>
      <c r="DO368" s="10"/>
      <c r="DP368" s="10"/>
      <c r="DQ368" s="10"/>
      <c r="DR368" s="10"/>
      <c r="DS368" s="10"/>
      <c r="DT368" s="10"/>
      <c r="DU368" s="10"/>
      <c r="DV368" s="10"/>
    </row>
    <row r="369" spans="2:126" ht="15">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0"/>
      <c r="BM369" s="10"/>
      <c r="BN369" s="10"/>
      <c r="BO369" s="10"/>
      <c r="BP369" s="10"/>
      <c r="BQ369" s="10"/>
      <c r="BR369" s="10"/>
      <c r="BS369" s="10"/>
      <c r="BT369" s="10"/>
      <c r="BU369" s="10"/>
      <c r="BV369" s="10"/>
      <c r="BW369" s="10"/>
      <c r="BX369" s="10"/>
      <c r="BY369" s="10"/>
      <c r="BZ369" s="10"/>
      <c r="CA369" s="10"/>
      <c r="CB369" s="10"/>
      <c r="CC369" s="10"/>
      <c r="CD369" s="10"/>
      <c r="CE369" s="10"/>
      <c r="CF369" s="10"/>
      <c r="CG369" s="10"/>
      <c r="CH369" s="10"/>
      <c r="CI369" s="10"/>
      <c r="CJ369" s="10"/>
      <c r="CK369" s="10"/>
      <c r="CL369" s="10"/>
      <c r="CM369" s="10"/>
      <c r="CN369" s="10"/>
      <c r="CO369" s="10"/>
      <c r="CP369" s="10"/>
      <c r="CQ369" s="10"/>
      <c r="CR369" s="10"/>
      <c r="CS369" s="10"/>
      <c r="CT369" s="10"/>
      <c r="CU369" s="10"/>
      <c r="CV369" s="10"/>
      <c r="CW369" s="10"/>
      <c r="CX369" s="10"/>
      <c r="CY369" s="10"/>
      <c r="CZ369" s="10"/>
      <c r="DA369" s="10"/>
      <c r="DB369" s="10"/>
      <c r="DC369" s="10"/>
      <c r="DD369" s="10"/>
      <c r="DE369" s="10"/>
      <c r="DF369" s="10"/>
      <c r="DG369" s="10"/>
      <c r="DH369" s="10"/>
      <c r="DI369" s="10"/>
      <c r="DJ369" s="10"/>
      <c r="DK369" s="10"/>
      <c r="DL369" s="10"/>
      <c r="DM369" s="10"/>
      <c r="DN369" s="10"/>
      <c r="DO369" s="10"/>
      <c r="DP369" s="10"/>
      <c r="DQ369" s="10"/>
      <c r="DR369" s="10"/>
      <c r="DS369" s="10"/>
      <c r="DT369" s="10"/>
      <c r="DU369" s="10"/>
      <c r="DV369" s="10"/>
    </row>
    <row r="370" spans="2:126" ht="15">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10"/>
      <c r="BM370" s="10"/>
      <c r="BN370" s="10"/>
      <c r="BO370" s="10"/>
      <c r="BP370" s="10"/>
      <c r="BQ370" s="10"/>
      <c r="BR370" s="10"/>
      <c r="BS370" s="10"/>
      <c r="BT370" s="10"/>
      <c r="BU370" s="10"/>
      <c r="BV370" s="10"/>
      <c r="BW370" s="10"/>
      <c r="BX370" s="10"/>
      <c r="BY370" s="10"/>
      <c r="BZ370" s="10"/>
      <c r="CA370" s="10"/>
      <c r="CB370" s="10"/>
      <c r="CC370" s="10"/>
      <c r="CD370" s="10"/>
      <c r="CE370" s="10"/>
      <c r="CF370" s="10"/>
      <c r="CG370" s="10"/>
      <c r="CH370" s="10"/>
      <c r="CI370" s="10"/>
      <c r="CJ370" s="10"/>
      <c r="CK370" s="10"/>
      <c r="CL370" s="10"/>
      <c r="CM370" s="10"/>
      <c r="CN370" s="10"/>
      <c r="CO370" s="10"/>
      <c r="CP370" s="10"/>
      <c r="CQ370" s="10"/>
      <c r="CR370" s="10"/>
      <c r="CS370" s="10"/>
      <c r="CT370" s="10"/>
      <c r="CU370" s="10"/>
      <c r="CV370" s="10"/>
      <c r="CW370" s="10"/>
      <c r="CX370" s="10"/>
      <c r="CY370" s="10"/>
      <c r="CZ370" s="10"/>
      <c r="DA370" s="10"/>
      <c r="DB370" s="10"/>
      <c r="DC370" s="10"/>
      <c r="DD370" s="10"/>
      <c r="DE370" s="10"/>
      <c r="DF370" s="10"/>
      <c r="DG370" s="10"/>
      <c r="DH370" s="10"/>
      <c r="DI370" s="10"/>
      <c r="DJ370" s="10"/>
      <c r="DK370" s="10"/>
      <c r="DL370" s="10"/>
      <c r="DM370" s="10"/>
      <c r="DN370" s="10"/>
      <c r="DO370" s="10"/>
      <c r="DP370" s="10"/>
      <c r="DQ370" s="10"/>
      <c r="DR370" s="10"/>
      <c r="DS370" s="10"/>
      <c r="DT370" s="10"/>
      <c r="DU370" s="10"/>
      <c r="DV370" s="10"/>
    </row>
    <row r="371" spans="2:126" ht="15">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c r="BM371" s="10"/>
      <c r="BN371" s="10"/>
      <c r="BO371" s="10"/>
      <c r="BP371" s="10"/>
      <c r="BQ371" s="10"/>
      <c r="BR371" s="10"/>
      <c r="BS371" s="10"/>
      <c r="BT371" s="10"/>
      <c r="BU371" s="10"/>
      <c r="BV371" s="10"/>
      <c r="BW371" s="10"/>
      <c r="BX371" s="10"/>
      <c r="BY371" s="10"/>
      <c r="BZ371" s="10"/>
      <c r="CA371" s="10"/>
      <c r="CB371" s="10"/>
      <c r="CC371" s="10"/>
      <c r="CD371" s="10"/>
      <c r="CE371" s="10"/>
      <c r="CF371" s="10"/>
      <c r="CG371" s="10"/>
      <c r="CH371" s="10"/>
      <c r="CI371" s="10"/>
      <c r="CJ371" s="10"/>
      <c r="CK371" s="10"/>
      <c r="CL371" s="10"/>
      <c r="CM371" s="10"/>
      <c r="CN371" s="10"/>
      <c r="CO371" s="10"/>
      <c r="CP371" s="10"/>
      <c r="CQ371" s="10"/>
      <c r="CR371" s="10"/>
      <c r="CS371" s="10"/>
      <c r="CT371" s="10"/>
      <c r="CU371" s="10"/>
      <c r="CV371" s="10"/>
      <c r="CW371" s="10"/>
      <c r="CX371" s="10"/>
      <c r="CY371" s="10"/>
      <c r="CZ371" s="10"/>
      <c r="DA371" s="10"/>
      <c r="DB371" s="10"/>
      <c r="DC371" s="10"/>
      <c r="DD371" s="10"/>
      <c r="DE371" s="10"/>
      <c r="DF371" s="10"/>
      <c r="DG371" s="10"/>
      <c r="DH371" s="10"/>
      <c r="DI371" s="10"/>
      <c r="DJ371" s="10"/>
      <c r="DK371" s="10"/>
      <c r="DL371" s="10"/>
      <c r="DM371" s="10"/>
      <c r="DN371" s="10"/>
      <c r="DO371" s="10"/>
      <c r="DP371" s="10"/>
      <c r="DQ371" s="10"/>
      <c r="DR371" s="10"/>
      <c r="DS371" s="10"/>
      <c r="DT371" s="10"/>
      <c r="DU371" s="10"/>
      <c r="DV371" s="10"/>
    </row>
    <row r="372" spans="2:126" ht="15">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c r="BM372" s="10"/>
      <c r="BN372" s="10"/>
      <c r="BO372" s="10"/>
      <c r="BP372" s="10"/>
      <c r="BQ372" s="10"/>
      <c r="BR372" s="10"/>
      <c r="BS372" s="10"/>
      <c r="BT372" s="10"/>
      <c r="BU372" s="10"/>
      <c r="BV372" s="10"/>
      <c r="BW372" s="10"/>
      <c r="BX372" s="10"/>
      <c r="BY372" s="10"/>
      <c r="BZ372" s="10"/>
      <c r="CA372" s="10"/>
      <c r="CB372" s="10"/>
      <c r="CC372" s="10"/>
      <c r="CD372" s="10"/>
      <c r="CE372" s="10"/>
      <c r="CF372" s="10"/>
      <c r="CG372" s="10"/>
      <c r="CH372" s="10"/>
      <c r="CI372" s="10"/>
      <c r="CJ372" s="10"/>
      <c r="CK372" s="10"/>
      <c r="CL372" s="10"/>
      <c r="CM372" s="10"/>
      <c r="CN372" s="10"/>
      <c r="CO372" s="10"/>
      <c r="CP372" s="10"/>
      <c r="CQ372" s="10"/>
      <c r="CR372" s="10"/>
      <c r="CS372" s="10"/>
      <c r="CT372" s="10"/>
      <c r="CU372" s="10"/>
      <c r="CV372" s="10"/>
      <c r="CW372" s="10"/>
      <c r="CX372" s="10"/>
      <c r="CY372" s="10"/>
      <c r="CZ372" s="10"/>
      <c r="DA372" s="10"/>
      <c r="DB372" s="10"/>
      <c r="DC372" s="10"/>
      <c r="DD372" s="10"/>
      <c r="DE372" s="10"/>
      <c r="DF372" s="10"/>
      <c r="DG372" s="10"/>
      <c r="DH372" s="10"/>
      <c r="DI372" s="10"/>
      <c r="DJ372" s="10"/>
      <c r="DK372" s="10"/>
      <c r="DL372" s="10"/>
      <c r="DM372" s="10"/>
      <c r="DN372" s="10"/>
      <c r="DO372" s="10"/>
      <c r="DP372" s="10"/>
      <c r="DQ372" s="10"/>
      <c r="DR372" s="10"/>
      <c r="DS372" s="10"/>
      <c r="DT372" s="10"/>
      <c r="DU372" s="10"/>
      <c r="DV372" s="10"/>
    </row>
    <row r="373" spans="2:126" ht="15">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c r="BM373" s="10"/>
      <c r="BN373" s="10"/>
      <c r="BO373" s="10"/>
      <c r="BP373" s="10"/>
      <c r="BQ373" s="10"/>
      <c r="BR373" s="10"/>
      <c r="BS373" s="10"/>
      <c r="BT373" s="10"/>
      <c r="BU373" s="10"/>
      <c r="BV373" s="10"/>
      <c r="BW373" s="10"/>
      <c r="BX373" s="10"/>
      <c r="BY373" s="10"/>
      <c r="BZ373" s="10"/>
      <c r="CA373" s="10"/>
      <c r="CB373" s="10"/>
      <c r="CC373" s="10"/>
      <c r="CD373" s="10"/>
      <c r="CE373" s="10"/>
      <c r="CF373" s="10"/>
      <c r="CG373" s="10"/>
      <c r="CH373" s="10"/>
      <c r="CI373" s="10"/>
      <c r="CJ373" s="10"/>
      <c r="CK373" s="10"/>
      <c r="CL373" s="10"/>
      <c r="CM373" s="10"/>
      <c r="CN373" s="10"/>
      <c r="CO373" s="10"/>
      <c r="CP373" s="10"/>
      <c r="CQ373" s="10"/>
      <c r="CR373" s="10"/>
      <c r="CS373" s="10"/>
      <c r="CT373" s="10"/>
      <c r="CU373" s="10"/>
      <c r="CV373" s="10"/>
      <c r="CW373" s="10"/>
      <c r="CX373" s="10"/>
      <c r="CY373" s="10"/>
      <c r="CZ373" s="10"/>
      <c r="DA373" s="10"/>
      <c r="DB373" s="10"/>
      <c r="DC373" s="10"/>
      <c r="DD373" s="10"/>
      <c r="DE373" s="10"/>
      <c r="DF373" s="10"/>
      <c r="DG373" s="10"/>
      <c r="DH373" s="10"/>
      <c r="DI373" s="10"/>
      <c r="DJ373" s="10"/>
      <c r="DK373" s="10"/>
      <c r="DL373" s="10"/>
      <c r="DM373" s="10"/>
      <c r="DN373" s="10"/>
      <c r="DO373" s="10"/>
      <c r="DP373" s="10"/>
      <c r="DQ373" s="10"/>
      <c r="DR373" s="10"/>
      <c r="DS373" s="10"/>
      <c r="DT373" s="10"/>
      <c r="DU373" s="10"/>
      <c r="DV373" s="10"/>
    </row>
    <row r="374" spans="2:126" ht="15">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10"/>
      <c r="BO374" s="10"/>
      <c r="BP374" s="10"/>
      <c r="BQ374" s="10"/>
      <c r="BR374" s="10"/>
      <c r="BS374" s="10"/>
      <c r="BT374" s="10"/>
      <c r="BU374" s="10"/>
      <c r="BV374" s="10"/>
      <c r="BW374" s="10"/>
      <c r="BX374" s="10"/>
      <c r="BY374" s="10"/>
      <c r="BZ374" s="10"/>
      <c r="CA374" s="10"/>
      <c r="CB374" s="10"/>
      <c r="CC374" s="10"/>
      <c r="CD374" s="10"/>
      <c r="CE374" s="10"/>
      <c r="CF374" s="10"/>
      <c r="CG374" s="10"/>
      <c r="CH374" s="10"/>
      <c r="CI374" s="10"/>
      <c r="CJ374" s="10"/>
      <c r="CK374" s="10"/>
      <c r="CL374" s="10"/>
      <c r="CM374" s="10"/>
      <c r="CN374" s="10"/>
      <c r="CO374" s="10"/>
      <c r="CP374" s="10"/>
      <c r="CQ374" s="10"/>
      <c r="CR374" s="10"/>
      <c r="CS374" s="10"/>
      <c r="CT374" s="10"/>
      <c r="CU374" s="10"/>
      <c r="CV374" s="10"/>
      <c r="CW374" s="10"/>
      <c r="CX374" s="10"/>
      <c r="CY374" s="10"/>
      <c r="CZ374" s="10"/>
      <c r="DA374" s="10"/>
      <c r="DB374" s="10"/>
      <c r="DC374" s="10"/>
      <c r="DD374" s="10"/>
      <c r="DE374" s="10"/>
      <c r="DF374" s="10"/>
      <c r="DG374" s="10"/>
      <c r="DH374" s="10"/>
      <c r="DI374" s="10"/>
      <c r="DJ374" s="10"/>
      <c r="DK374" s="10"/>
      <c r="DL374" s="10"/>
      <c r="DM374" s="10"/>
      <c r="DN374" s="10"/>
      <c r="DO374" s="10"/>
      <c r="DP374" s="10"/>
      <c r="DQ374" s="10"/>
      <c r="DR374" s="10"/>
      <c r="DS374" s="10"/>
      <c r="DT374" s="10"/>
      <c r="DU374" s="10"/>
      <c r="DV374" s="10"/>
    </row>
    <row r="375" spans="2:126" ht="15">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0"/>
      <c r="BM375" s="10"/>
      <c r="BN375" s="10"/>
      <c r="BO375" s="10"/>
      <c r="BP375" s="10"/>
      <c r="BQ375" s="10"/>
      <c r="BR375" s="10"/>
      <c r="BS375" s="10"/>
      <c r="BT375" s="10"/>
      <c r="BU375" s="10"/>
      <c r="BV375" s="10"/>
      <c r="BW375" s="10"/>
      <c r="BX375" s="10"/>
      <c r="BY375" s="10"/>
      <c r="BZ375" s="10"/>
      <c r="CA375" s="10"/>
      <c r="CB375" s="10"/>
      <c r="CC375" s="10"/>
      <c r="CD375" s="10"/>
      <c r="CE375" s="10"/>
      <c r="CF375" s="10"/>
      <c r="CG375" s="10"/>
      <c r="CH375" s="10"/>
      <c r="CI375" s="10"/>
      <c r="CJ375" s="10"/>
      <c r="CK375" s="10"/>
      <c r="CL375" s="10"/>
      <c r="CM375" s="10"/>
      <c r="CN375" s="10"/>
      <c r="CO375" s="10"/>
      <c r="CP375" s="10"/>
      <c r="CQ375" s="10"/>
      <c r="CR375" s="10"/>
      <c r="CS375" s="10"/>
      <c r="CT375" s="10"/>
      <c r="CU375" s="10"/>
      <c r="CV375" s="10"/>
      <c r="CW375" s="10"/>
      <c r="CX375" s="10"/>
      <c r="CY375" s="10"/>
      <c r="CZ375" s="10"/>
      <c r="DA375" s="10"/>
      <c r="DB375" s="10"/>
      <c r="DC375" s="10"/>
      <c r="DD375" s="10"/>
      <c r="DE375" s="10"/>
      <c r="DF375" s="10"/>
      <c r="DG375" s="10"/>
      <c r="DH375" s="10"/>
      <c r="DI375" s="10"/>
      <c r="DJ375" s="10"/>
      <c r="DK375" s="10"/>
      <c r="DL375" s="10"/>
      <c r="DM375" s="10"/>
      <c r="DN375" s="10"/>
      <c r="DO375" s="10"/>
      <c r="DP375" s="10"/>
      <c r="DQ375" s="10"/>
      <c r="DR375" s="10"/>
      <c r="DS375" s="10"/>
      <c r="DT375" s="10"/>
      <c r="DU375" s="10"/>
      <c r="DV375" s="10"/>
    </row>
    <row r="376" spans="2:126" ht="15">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10"/>
      <c r="BM376" s="10"/>
      <c r="BN376" s="10"/>
      <c r="BO376" s="10"/>
      <c r="BP376" s="10"/>
      <c r="BQ376" s="10"/>
      <c r="BR376" s="10"/>
      <c r="BS376" s="10"/>
      <c r="BT376" s="10"/>
      <c r="BU376" s="10"/>
      <c r="BV376" s="10"/>
      <c r="BW376" s="10"/>
      <c r="BX376" s="10"/>
      <c r="BY376" s="10"/>
      <c r="BZ376" s="10"/>
      <c r="CA376" s="10"/>
      <c r="CB376" s="10"/>
      <c r="CC376" s="10"/>
      <c r="CD376" s="10"/>
      <c r="CE376" s="10"/>
      <c r="CF376" s="10"/>
      <c r="CG376" s="10"/>
      <c r="CH376" s="10"/>
      <c r="CI376" s="10"/>
      <c r="CJ376" s="10"/>
      <c r="CK376" s="10"/>
      <c r="CL376" s="10"/>
      <c r="CM376" s="10"/>
      <c r="CN376" s="10"/>
      <c r="CO376" s="10"/>
      <c r="CP376" s="10"/>
      <c r="CQ376" s="10"/>
      <c r="CR376" s="10"/>
      <c r="CS376" s="10"/>
      <c r="CT376" s="10"/>
      <c r="CU376" s="10"/>
      <c r="CV376" s="10"/>
      <c r="CW376" s="10"/>
      <c r="CX376" s="10"/>
      <c r="CY376" s="10"/>
      <c r="CZ376" s="10"/>
      <c r="DA376" s="10"/>
      <c r="DB376" s="10"/>
      <c r="DC376" s="10"/>
      <c r="DD376" s="10"/>
      <c r="DE376" s="10"/>
      <c r="DF376" s="10"/>
      <c r="DG376" s="10"/>
      <c r="DH376" s="10"/>
      <c r="DI376" s="10"/>
      <c r="DJ376" s="10"/>
      <c r="DK376" s="10"/>
      <c r="DL376" s="10"/>
      <c r="DM376" s="10"/>
      <c r="DN376" s="10"/>
      <c r="DO376" s="10"/>
      <c r="DP376" s="10"/>
      <c r="DQ376" s="10"/>
      <c r="DR376" s="10"/>
      <c r="DS376" s="10"/>
      <c r="DT376" s="10"/>
      <c r="DU376" s="10"/>
      <c r="DV376" s="10"/>
    </row>
    <row r="377" spans="2:126" ht="15">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0"/>
      <c r="BM377" s="10"/>
      <c r="BN377" s="10"/>
      <c r="BO377" s="10"/>
      <c r="BP377" s="10"/>
      <c r="BQ377" s="10"/>
      <c r="BR377" s="10"/>
      <c r="BS377" s="10"/>
      <c r="BT377" s="10"/>
      <c r="BU377" s="10"/>
      <c r="BV377" s="10"/>
      <c r="BW377" s="10"/>
      <c r="BX377" s="10"/>
      <c r="BY377" s="10"/>
      <c r="BZ377" s="10"/>
      <c r="CA377" s="10"/>
      <c r="CB377" s="10"/>
      <c r="CC377" s="10"/>
      <c r="CD377" s="10"/>
      <c r="CE377" s="10"/>
      <c r="CF377" s="10"/>
      <c r="CG377" s="10"/>
      <c r="CH377" s="10"/>
      <c r="CI377" s="10"/>
      <c r="CJ377" s="10"/>
      <c r="CK377" s="10"/>
      <c r="CL377" s="10"/>
      <c r="CM377" s="10"/>
      <c r="CN377" s="10"/>
      <c r="CO377" s="10"/>
      <c r="CP377" s="10"/>
      <c r="CQ377" s="10"/>
      <c r="CR377" s="10"/>
      <c r="CS377" s="10"/>
      <c r="CT377" s="10"/>
      <c r="CU377" s="10"/>
      <c r="CV377" s="10"/>
      <c r="CW377" s="10"/>
      <c r="CX377" s="10"/>
      <c r="CY377" s="10"/>
      <c r="CZ377" s="10"/>
      <c r="DA377" s="10"/>
      <c r="DB377" s="10"/>
      <c r="DC377" s="10"/>
      <c r="DD377" s="10"/>
      <c r="DE377" s="10"/>
      <c r="DF377" s="10"/>
      <c r="DG377" s="10"/>
      <c r="DH377" s="10"/>
      <c r="DI377" s="10"/>
      <c r="DJ377" s="10"/>
      <c r="DK377" s="10"/>
      <c r="DL377" s="10"/>
      <c r="DM377" s="10"/>
      <c r="DN377" s="10"/>
      <c r="DO377" s="10"/>
      <c r="DP377" s="10"/>
      <c r="DQ377" s="10"/>
      <c r="DR377" s="10"/>
      <c r="DS377" s="10"/>
      <c r="DT377" s="10"/>
      <c r="DU377" s="10"/>
      <c r="DV377" s="10"/>
    </row>
    <row r="378" spans="2:126" ht="15">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10"/>
      <c r="BM378" s="10"/>
      <c r="BN378" s="10"/>
      <c r="BO378" s="10"/>
      <c r="BP378" s="10"/>
      <c r="BQ378" s="10"/>
      <c r="BR378" s="10"/>
      <c r="BS378" s="10"/>
      <c r="BT378" s="10"/>
      <c r="BU378" s="10"/>
      <c r="BV378" s="10"/>
      <c r="BW378" s="10"/>
      <c r="BX378" s="10"/>
      <c r="BY378" s="10"/>
      <c r="BZ378" s="10"/>
      <c r="CA378" s="10"/>
      <c r="CB378" s="10"/>
      <c r="CC378" s="10"/>
      <c r="CD378" s="10"/>
      <c r="CE378" s="10"/>
      <c r="CF378" s="10"/>
      <c r="CG378" s="10"/>
      <c r="CH378" s="10"/>
      <c r="CI378" s="10"/>
      <c r="CJ378" s="10"/>
      <c r="CK378" s="10"/>
      <c r="CL378" s="10"/>
      <c r="CM378" s="10"/>
      <c r="CN378" s="10"/>
      <c r="CO378" s="10"/>
      <c r="CP378" s="10"/>
      <c r="CQ378" s="10"/>
      <c r="CR378" s="10"/>
      <c r="CS378" s="10"/>
      <c r="CT378" s="10"/>
      <c r="CU378" s="10"/>
      <c r="CV378" s="10"/>
      <c r="CW378" s="10"/>
      <c r="CX378" s="10"/>
      <c r="CY378" s="10"/>
      <c r="CZ378" s="10"/>
      <c r="DA378" s="10"/>
      <c r="DB378" s="10"/>
      <c r="DC378" s="10"/>
      <c r="DD378" s="10"/>
      <c r="DE378" s="10"/>
      <c r="DF378" s="10"/>
      <c r="DG378" s="10"/>
      <c r="DH378" s="10"/>
      <c r="DI378" s="10"/>
      <c r="DJ378" s="10"/>
      <c r="DK378" s="10"/>
      <c r="DL378" s="10"/>
      <c r="DM378" s="10"/>
      <c r="DN378" s="10"/>
      <c r="DO378" s="10"/>
      <c r="DP378" s="10"/>
      <c r="DQ378" s="10"/>
      <c r="DR378" s="10"/>
      <c r="DS378" s="10"/>
      <c r="DT378" s="10"/>
      <c r="DU378" s="10"/>
      <c r="DV378" s="10"/>
    </row>
    <row r="379" spans="2:126" ht="15">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0"/>
      <c r="BN379" s="10"/>
      <c r="BO379" s="10"/>
      <c r="BP379" s="10"/>
      <c r="BQ379" s="10"/>
      <c r="BR379" s="10"/>
      <c r="BS379" s="10"/>
      <c r="BT379" s="10"/>
      <c r="BU379" s="10"/>
      <c r="BV379" s="10"/>
      <c r="BW379" s="10"/>
      <c r="BX379" s="10"/>
      <c r="BY379" s="10"/>
      <c r="BZ379" s="10"/>
      <c r="CA379" s="10"/>
      <c r="CB379" s="10"/>
      <c r="CC379" s="10"/>
      <c r="CD379" s="10"/>
      <c r="CE379" s="10"/>
      <c r="CF379" s="10"/>
      <c r="CG379" s="10"/>
      <c r="CH379" s="10"/>
      <c r="CI379" s="10"/>
      <c r="CJ379" s="10"/>
      <c r="CK379" s="10"/>
      <c r="CL379" s="10"/>
      <c r="CM379" s="10"/>
      <c r="CN379" s="10"/>
      <c r="CO379" s="10"/>
      <c r="CP379" s="10"/>
      <c r="CQ379" s="10"/>
      <c r="CR379" s="10"/>
      <c r="CS379" s="10"/>
      <c r="CT379" s="10"/>
      <c r="CU379" s="10"/>
      <c r="CV379" s="10"/>
      <c r="CW379" s="10"/>
      <c r="CX379" s="10"/>
      <c r="CY379" s="10"/>
      <c r="CZ379" s="10"/>
      <c r="DA379" s="10"/>
      <c r="DB379" s="10"/>
      <c r="DC379" s="10"/>
      <c r="DD379" s="10"/>
      <c r="DE379" s="10"/>
      <c r="DF379" s="10"/>
      <c r="DG379" s="10"/>
      <c r="DH379" s="10"/>
      <c r="DI379" s="10"/>
      <c r="DJ379" s="10"/>
      <c r="DK379" s="10"/>
      <c r="DL379" s="10"/>
      <c r="DM379" s="10"/>
      <c r="DN379" s="10"/>
      <c r="DO379" s="10"/>
      <c r="DP379" s="10"/>
      <c r="DQ379" s="10"/>
      <c r="DR379" s="10"/>
      <c r="DS379" s="10"/>
      <c r="DT379" s="10"/>
      <c r="DU379" s="10"/>
      <c r="DV379" s="10"/>
    </row>
    <row r="380" spans="2:126" ht="15">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0"/>
      <c r="BM380" s="10"/>
      <c r="BN380" s="10"/>
      <c r="BO380" s="10"/>
      <c r="BP380" s="10"/>
      <c r="BQ380" s="10"/>
      <c r="BR380" s="10"/>
      <c r="BS380" s="10"/>
      <c r="BT380" s="10"/>
      <c r="BU380" s="10"/>
      <c r="BV380" s="10"/>
      <c r="BW380" s="10"/>
      <c r="BX380" s="10"/>
      <c r="BY380" s="10"/>
      <c r="BZ380" s="10"/>
      <c r="CA380" s="10"/>
      <c r="CB380" s="10"/>
      <c r="CC380" s="10"/>
      <c r="CD380" s="10"/>
      <c r="CE380" s="10"/>
      <c r="CF380" s="10"/>
      <c r="CG380" s="10"/>
      <c r="CH380" s="10"/>
      <c r="CI380" s="10"/>
      <c r="CJ380" s="10"/>
      <c r="CK380" s="10"/>
      <c r="CL380" s="10"/>
      <c r="CM380" s="10"/>
      <c r="CN380" s="10"/>
      <c r="CO380" s="10"/>
      <c r="CP380" s="10"/>
      <c r="CQ380" s="10"/>
      <c r="CR380" s="10"/>
      <c r="CS380" s="10"/>
      <c r="CT380" s="10"/>
      <c r="CU380" s="10"/>
      <c r="CV380" s="10"/>
      <c r="CW380" s="10"/>
      <c r="CX380" s="10"/>
      <c r="CY380" s="10"/>
      <c r="CZ380" s="10"/>
      <c r="DA380" s="10"/>
      <c r="DB380" s="10"/>
      <c r="DC380" s="10"/>
      <c r="DD380" s="10"/>
      <c r="DE380" s="10"/>
      <c r="DF380" s="10"/>
      <c r="DG380" s="10"/>
      <c r="DH380" s="10"/>
      <c r="DI380" s="10"/>
      <c r="DJ380" s="10"/>
      <c r="DK380" s="10"/>
      <c r="DL380" s="10"/>
      <c r="DM380" s="10"/>
      <c r="DN380" s="10"/>
      <c r="DO380" s="10"/>
      <c r="DP380" s="10"/>
      <c r="DQ380" s="10"/>
      <c r="DR380" s="10"/>
      <c r="DS380" s="10"/>
      <c r="DT380" s="10"/>
      <c r="DU380" s="10"/>
      <c r="DV380" s="10"/>
    </row>
    <row r="381" spans="2:126" ht="15">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0"/>
      <c r="BN381" s="10"/>
      <c r="BO381" s="10"/>
      <c r="BP381" s="10"/>
      <c r="BQ381" s="10"/>
      <c r="BR381" s="10"/>
      <c r="BS381" s="10"/>
      <c r="BT381" s="10"/>
      <c r="BU381" s="10"/>
      <c r="BV381" s="10"/>
      <c r="BW381" s="10"/>
      <c r="BX381" s="10"/>
      <c r="BY381" s="10"/>
      <c r="BZ381" s="10"/>
      <c r="CA381" s="10"/>
      <c r="CB381" s="10"/>
      <c r="CC381" s="10"/>
      <c r="CD381" s="10"/>
      <c r="CE381" s="10"/>
      <c r="CF381" s="10"/>
      <c r="CG381" s="10"/>
      <c r="CH381" s="10"/>
      <c r="CI381" s="10"/>
      <c r="CJ381" s="10"/>
      <c r="CK381" s="10"/>
      <c r="CL381" s="10"/>
      <c r="CM381" s="10"/>
      <c r="CN381" s="10"/>
      <c r="CO381" s="10"/>
      <c r="CP381" s="10"/>
      <c r="CQ381" s="10"/>
      <c r="CR381" s="10"/>
      <c r="CS381" s="10"/>
      <c r="CT381" s="10"/>
      <c r="CU381" s="10"/>
      <c r="CV381" s="10"/>
      <c r="CW381" s="10"/>
      <c r="CX381" s="10"/>
      <c r="CY381" s="10"/>
      <c r="CZ381" s="10"/>
      <c r="DA381" s="10"/>
      <c r="DB381" s="10"/>
      <c r="DC381" s="10"/>
      <c r="DD381" s="10"/>
      <c r="DE381" s="10"/>
      <c r="DF381" s="10"/>
      <c r="DG381" s="10"/>
      <c r="DH381" s="10"/>
      <c r="DI381" s="10"/>
      <c r="DJ381" s="10"/>
      <c r="DK381" s="10"/>
      <c r="DL381" s="10"/>
      <c r="DM381" s="10"/>
      <c r="DN381" s="10"/>
      <c r="DO381" s="10"/>
      <c r="DP381" s="10"/>
      <c r="DQ381" s="10"/>
      <c r="DR381" s="10"/>
      <c r="DS381" s="10"/>
      <c r="DT381" s="10"/>
      <c r="DU381" s="10"/>
      <c r="DV381" s="10"/>
    </row>
    <row r="382" spans="2:126" ht="15">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0"/>
      <c r="BN382" s="10"/>
      <c r="BO382" s="10"/>
      <c r="BP382" s="10"/>
      <c r="BQ382" s="10"/>
      <c r="BR382" s="10"/>
      <c r="BS382" s="10"/>
      <c r="BT382" s="10"/>
      <c r="BU382" s="10"/>
      <c r="BV382" s="10"/>
      <c r="BW382" s="10"/>
      <c r="BX382" s="10"/>
      <c r="BY382" s="10"/>
      <c r="BZ382" s="10"/>
      <c r="CA382" s="10"/>
      <c r="CB382" s="10"/>
      <c r="CC382" s="10"/>
      <c r="CD382" s="10"/>
      <c r="CE382" s="10"/>
      <c r="CF382" s="10"/>
      <c r="CG382" s="10"/>
      <c r="CH382" s="10"/>
      <c r="CI382" s="10"/>
      <c r="CJ382" s="10"/>
      <c r="CK382" s="10"/>
      <c r="CL382" s="10"/>
      <c r="CM382" s="10"/>
      <c r="CN382" s="10"/>
      <c r="CO382" s="10"/>
      <c r="CP382" s="10"/>
      <c r="CQ382" s="10"/>
      <c r="CR382" s="10"/>
      <c r="CS382" s="10"/>
      <c r="CT382" s="10"/>
      <c r="CU382" s="10"/>
      <c r="CV382" s="10"/>
      <c r="CW382" s="10"/>
      <c r="CX382" s="10"/>
      <c r="CY382" s="10"/>
      <c r="CZ382" s="10"/>
      <c r="DA382" s="10"/>
      <c r="DB382" s="10"/>
      <c r="DC382" s="10"/>
      <c r="DD382" s="10"/>
      <c r="DE382" s="10"/>
      <c r="DF382" s="10"/>
      <c r="DG382" s="10"/>
      <c r="DH382" s="10"/>
      <c r="DI382" s="10"/>
      <c r="DJ382" s="10"/>
      <c r="DK382" s="10"/>
      <c r="DL382" s="10"/>
      <c r="DM382" s="10"/>
      <c r="DN382" s="10"/>
      <c r="DO382" s="10"/>
      <c r="DP382" s="10"/>
      <c r="DQ382" s="10"/>
      <c r="DR382" s="10"/>
      <c r="DS382" s="10"/>
      <c r="DT382" s="10"/>
      <c r="DU382" s="10"/>
      <c r="DV382" s="10"/>
    </row>
    <row r="383" spans="2:126" ht="15">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0"/>
      <c r="BM383" s="10"/>
      <c r="BN383" s="10"/>
      <c r="BO383" s="10"/>
      <c r="BP383" s="10"/>
      <c r="BQ383" s="10"/>
      <c r="BR383" s="10"/>
      <c r="BS383" s="10"/>
      <c r="BT383" s="10"/>
      <c r="BU383" s="10"/>
      <c r="BV383" s="10"/>
      <c r="BW383" s="10"/>
      <c r="BX383" s="10"/>
      <c r="BY383" s="10"/>
      <c r="BZ383" s="10"/>
      <c r="CA383" s="10"/>
      <c r="CB383" s="10"/>
      <c r="CC383" s="10"/>
      <c r="CD383" s="10"/>
      <c r="CE383" s="10"/>
      <c r="CF383" s="10"/>
      <c r="CG383" s="10"/>
      <c r="CH383" s="10"/>
      <c r="CI383" s="10"/>
      <c r="CJ383" s="10"/>
      <c r="CK383" s="10"/>
      <c r="CL383" s="10"/>
      <c r="CM383" s="10"/>
      <c r="CN383" s="10"/>
      <c r="CO383" s="10"/>
      <c r="CP383" s="10"/>
      <c r="CQ383" s="10"/>
      <c r="CR383" s="10"/>
      <c r="CS383" s="10"/>
      <c r="CT383" s="10"/>
      <c r="CU383" s="10"/>
      <c r="CV383" s="10"/>
      <c r="CW383" s="10"/>
      <c r="CX383" s="10"/>
      <c r="CY383" s="10"/>
      <c r="CZ383" s="10"/>
      <c r="DA383" s="10"/>
      <c r="DB383" s="10"/>
      <c r="DC383" s="10"/>
      <c r="DD383" s="10"/>
      <c r="DE383" s="10"/>
      <c r="DF383" s="10"/>
      <c r="DG383" s="10"/>
      <c r="DH383" s="10"/>
      <c r="DI383" s="10"/>
      <c r="DJ383" s="10"/>
      <c r="DK383" s="10"/>
      <c r="DL383" s="10"/>
      <c r="DM383" s="10"/>
      <c r="DN383" s="10"/>
      <c r="DO383" s="10"/>
      <c r="DP383" s="10"/>
      <c r="DQ383" s="10"/>
      <c r="DR383" s="10"/>
      <c r="DS383" s="10"/>
      <c r="DT383" s="10"/>
      <c r="DU383" s="10"/>
      <c r="DV383" s="10"/>
    </row>
    <row r="384" spans="2:126" ht="15">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10"/>
      <c r="BM384" s="10"/>
      <c r="BN384" s="10"/>
      <c r="BO384" s="10"/>
      <c r="BP384" s="10"/>
      <c r="BQ384" s="10"/>
      <c r="BR384" s="10"/>
      <c r="BS384" s="10"/>
      <c r="BT384" s="10"/>
      <c r="BU384" s="10"/>
      <c r="BV384" s="10"/>
      <c r="BW384" s="10"/>
      <c r="BX384" s="10"/>
      <c r="BY384" s="10"/>
      <c r="BZ384" s="10"/>
      <c r="CA384" s="10"/>
      <c r="CB384" s="10"/>
      <c r="CC384" s="10"/>
      <c r="CD384" s="10"/>
      <c r="CE384" s="10"/>
      <c r="CF384" s="10"/>
      <c r="CG384" s="10"/>
      <c r="CH384" s="10"/>
      <c r="CI384" s="10"/>
      <c r="CJ384" s="10"/>
      <c r="CK384" s="10"/>
      <c r="CL384" s="10"/>
      <c r="CM384" s="10"/>
      <c r="CN384" s="10"/>
      <c r="CO384" s="10"/>
      <c r="CP384" s="10"/>
      <c r="CQ384" s="10"/>
      <c r="CR384" s="10"/>
      <c r="CS384" s="10"/>
      <c r="CT384" s="10"/>
      <c r="CU384" s="10"/>
      <c r="CV384" s="10"/>
      <c r="CW384" s="10"/>
      <c r="CX384" s="10"/>
      <c r="CY384" s="10"/>
      <c r="CZ384" s="10"/>
      <c r="DA384" s="10"/>
      <c r="DB384" s="10"/>
      <c r="DC384" s="10"/>
      <c r="DD384" s="10"/>
      <c r="DE384" s="10"/>
      <c r="DF384" s="10"/>
      <c r="DG384" s="10"/>
      <c r="DH384" s="10"/>
      <c r="DI384" s="10"/>
      <c r="DJ384" s="10"/>
      <c r="DK384" s="10"/>
      <c r="DL384" s="10"/>
      <c r="DM384" s="10"/>
      <c r="DN384" s="10"/>
      <c r="DO384" s="10"/>
      <c r="DP384" s="10"/>
      <c r="DQ384" s="10"/>
      <c r="DR384" s="10"/>
      <c r="DS384" s="10"/>
      <c r="DT384" s="10"/>
      <c r="DU384" s="10"/>
      <c r="DV384" s="10"/>
    </row>
    <row r="385" spans="2:126" ht="15">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0"/>
      <c r="BM385" s="10"/>
      <c r="BN385" s="10"/>
      <c r="BO385" s="10"/>
      <c r="BP385" s="10"/>
      <c r="BQ385" s="10"/>
      <c r="BR385" s="10"/>
      <c r="BS385" s="10"/>
      <c r="BT385" s="10"/>
      <c r="BU385" s="10"/>
      <c r="BV385" s="10"/>
      <c r="BW385" s="10"/>
      <c r="BX385" s="10"/>
      <c r="BY385" s="10"/>
      <c r="BZ385" s="10"/>
      <c r="CA385" s="10"/>
      <c r="CB385" s="10"/>
      <c r="CC385" s="10"/>
      <c r="CD385" s="10"/>
      <c r="CE385" s="10"/>
      <c r="CF385" s="10"/>
      <c r="CG385" s="10"/>
      <c r="CH385" s="10"/>
      <c r="CI385" s="10"/>
      <c r="CJ385" s="10"/>
      <c r="CK385" s="10"/>
      <c r="CL385" s="10"/>
      <c r="CM385" s="10"/>
      <c r="CN385" s="10"/>
      <c r="CO385" s="10"/>
      <c r="CP385" s="10"/>
      <c r="CQ385" s="10"/>
      <c r="CR385" s="10"/>
      <c r="CS385" s="10"/>
      <c r="CT385" s="10"/>
      <c r="CU385" s="10"/>
      <c r="CV385" s="10"/>
      <c r="CW385" s="10"/>
      <c r="CX385" s="10"/>
      <c r="CY385" s="10"/>
      <c r="CZ385" s="10"/>
      <c r="DA385" s="10"/>
      <c r="DB385" s="10"/>
      <c r="DC385" s="10"/>
      <c r="DD385" s="10"/>
      <c r="DE385" s="10"/>
      <c r="DF385" s="10"/>
      <c r="DG385" s="10"/>
      <c r="DH385" s="10"/>
      <c r="DI385" s="10"/>
      <c r="DJ385" s="10"/>
      <c r="DK385" s="10"/>
      <c r="DL385" s="10"/>
      <c r="DM385" s="10"/>
      <c r="DN385" s="10"/>
      <c r="DO385" s="10"/>
      <c r="DP385" s="10"/>
      <c r="DQ385" s="10"/>
      <c r="DR385" s="10"/>
      <c r="DS385" s="10"/>
      <c r="DT385" s="10"/>
      <c r="DU385" s="10"/>
      <c r="DV385" s="10"/>
    </row>
    <row r="386" spans="2:126" ht="15">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10"/>
      <c r="BM386" s="10"/>
      <c r="BN386" s="10"/>
      <c r="BO386" s="10"/>
      <c r="BP386" s="10"/>
      <c r="BQ386" s="10"/>
      <c r="BR386" s="10"/>
      <c r="BS386" s="10"/>
      <c r="BT386" s="10"/>
      <c r="BU386" s="10"/>
      <c r="BV386" s="10"/>
      <c r="BW386" s="10"/>
      <c r="BX386" s="10"/>
      <c r="BY386" s="10"/>
      <c r="BZ386" s="10"/>
      <c r="CA386" s="10"/>
      <c r="CB386" s="10"/>
      <c r="CC386" s="10"/>
      <c r="CD386" s="10"/>
      <c r="CE386" s="10"/>
      <c r="CF386" s="10"/>
      <c r="CG386" s="10"/>
      <c r="CH386" s="10"/>
      <c r="CI386" s="10"/>
      <c r="CJ386" s="10"/>
      <c r="CK386" s="10"/>
      <c r="CL386" s="10"/>
      <c r="CM386" s="10"/>
      <c r="CN386" s="10"/>
      <c r="CO386" s="10"/>
      <c r="CP386" s="10"/>
      <c r="CQ386" s="10"/>
      <c r="CR386" s="10"/>
      <c r="CS386" s="10"/>
      <c r="CT386" s="10"/>
      <c r="CU386" s="10"/>
      <c r="CV386" s="10"/>
      <c r="CW386" s="10"/>
      <c r="CX386" s="10"/>
      <c r="CY386" s="10"/>
      <c r="CZ386" s="10"/>
      <c r="DA386" s="10"/>
      <c r="DB386" s="10"/>
      <c r="DC386" s="10"/>
      <c r="DD386" s="10"/>
      <c r="DE386" s="10"/>
      <c r="DF386" s="10"/>
      <c r="DG386" s="10"/>
      <c r="DH386" s="10"/>
      <c r="DI386" s="10"/>
      <c r="DJ386" s="10"/>
      <c r="DK386" s="10"/>
      <c r="DL386" s="10"/>
      <c r="DM386" s="10"/>
      <c r="DN386" s="10"/>
      <c r="DO386" s="10"/>
      <c r="DP386" s="10"/>
      <c r="DQ386" s="10"/>
      <c r="DR386" s="10"/>
      <c r="DS386" s="10"/>
      <c r="DT386" s="10"/>
      <c r="DU386" s="10"/>
      <c r="DV386" s="10"/>
    </row>
    <row r="387" spans="2:126" ht="15">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0"/>
      <c r="BM387" s="10"/>
      <c r="BN387" s="10"/>
      <c r="BO387" s="10"/>
      <c r="BP387" s="10"/>
      <c r="BQ387" s="10"/>
      <c r="BR387" s="10"/>
      <c r="BS387" s="10"/>
      <c r="BT387" s="10"/>
      <c r="BU387" s="10"/>
      <c r="BV387" s="10"/>
      <c r="BW387" s="10"/>
      <c r="BX387" s="10"/>
      <c r="BY387" s="10"/>
      <c r="BZ387" s="10"/>
      <c r="CA387" s="10"/>
      <c r="CB387" s="10"/>
      <c r="CC387" s="10"/>
      <c r="CD387" s="10"/>
      <c r="CE387" s="10"/>
      <c r="CF387" s="10"/>
      <c r="CG387" s="10"/>
      <c r="CH387" s="10"/>
      <c r="CI387" s="10"/>
      <c r="CJ387" s="10"/>
      <c r="CK387" s="10"/>
      <c r="CL387" s="10"/>
      <c r="CM387" s="10"/>
      <c r="CN387" s="10"/>
      <c r="CO387" s="10"/>
      <c r="CP387" s="10"/>
      <c r="CQ387" s="10"/>
      <c r="CR387" s="10"/>
      <c r="CS387" s="10"/>
      <c r="CT387" s="10"/>
      <c r="CU387" s="10"/>
      <c r="CV387" s="10"/>
      <c r="CW387" s="10"/>
      <c r="CX387" s="10"/>
      <c r="CY387" s="10"/>
      <c r="CZ387" s="10"/>
      <c r="DA387" s="10"/>
      <c r="DB387" s="10"/>
      <c r="DC387" s="10"/>
      <c r="DD387" s="10"/>
      <c r="DE387" s="10"/>
      <c r="DF387" s="10"/>
      <c r="DG387" s="10"/>
      <c r="DH387" s="10"/>
      <c r="DI387" s="10"/>
      <c r="DJ387" s="10"/>
      <c r="DK387" s="10"/>
      <c r="DL387" s="10"/>
      <c r="DM387" s="10"/>
      <c r="DN387" s="10"/>
      <c r="DO387" s="10"/>
      <c r="DP387" s="10"/>
      <c r="DQ387" s="10"/>
      <c r="DR387" s="10"/>
      <c r="DS387" s="10"/>
      <c r="DT387" s="10"/>
      <c r="DU387" s="10"/>
      <c r="DV387" s="10"/>
    </row>
    <row r="388" spans="2:126" ht="15">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c r="BF388" s="10"/>
      <c r="BG388" s="10"/>
      <c r="BH388" s="10"/>
      <c r="BI388" s="10"/>
      <c r="BJ388" s="10"/>
      <c r="BK388" s="10"/>
      <c r="BL388" s="10"/>
      <c r="BM388" s="10"/>
      <c r="BN388" s="10"/>
      <c r="BO388" s="10"/>
      <c r="BP388" s="10"/>
      <c r="BQ388" s="10"/>
      <c r="BR388" s="10"/>
      <c r="BS388" s="10"/>
      <c r="BT388" s="10"/>
      <c r="BU388" s="10"/>
      <c r="BV388" s="10"/>
      <c r="BW388" s="10"/>
      <c r="BX388" s="10"/>
      <c r="BY388" s="10"/>
      <c r="BZ388" s="10"/>
      <c r="CA388" s="10"/>
      <c r="CB388" s="10"/>
      <c r="CC388" s="10"/>
      <c r="CD388" s="10"/>
      <c r="CE388" s="10"/>
      <c r="CF388" s="10"/>
      <c r="CG388" s="10"/>
      <c r="CH388" s="10"/>
      <c r="CI388" s="10"/>
      <c r="CJ388" s="10"/>
      <c r="CK388" s="10"/>
      <c r="CL388" s="10"/>
      <c r="CM388" s="10"/>
      <c r="CN388" s="10"/>
      <c r="CO388" s="10"/>
      <c r="CP388" s="10"/>
      <c r="CQ388" s="10"/>
      <c r="CR388" s="10"/>
      <c r="CS388" s="10"/>
      <c r="CT388" s="10"/>
      <c r="CU388" s="10"/>
      <c r="CV388" s="10"/>
      <c r="CW388" s="10"/>
      <c r="CX388" s="10"/>
      <c r="CY388" s="10"/>
      <c r="CZ388" s="10"/>
      <c r="DA388" s="10"/>
      <c r="DB388" s="10"/>
      <c r="DC388" s="10"/>
      <c r="DD388" s="10"/>
      <c r="DE388" s="10"/>
      <c r="DF388" s="10"/>
      <c r="DG388" s="10"/>
      <c r="DH388" s="10"/>
      <c r="DI388" s="10"/>
      <c r="DJ388" s="10"/>
      <c r="DK388" s="10"/>
      <c r="DL388" s="10"/>
      <c r="DM388" s="10"/>
      <c r="DN388" s="10"/>
      <c r="DO388" s="10"/>
      <c r="DP388" s="10"/>
      <c r="DQ388" s="10"/>
      <c r="DR388" s="10"/>
      <c r="DS388" s="10"/>
      <c r="DT388" s="10"/>
      <c r="DU388" s="10"/>
      <c r="DV388" s="10"/>
    </row>
    <row r="389" spans="2:126" ht="15">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10"/>
      <c r="BM389" s="10"/>
      <c r="BN389" s="10"/>
      <c r="BO389" s="10"/>
      <c r="BP389" s="10"/>
      <c r="BQ389" s="10"/>
      <c r="BR389" s="10"/>
      <c r="BS389" s="10"/>
      <c r="BT389" s="10"/>
      <c r="BU389" s="10"/>
      <c r="BV389" s="10"/>
      <c r="BW389" s="10"/>
      <c r="BX389" s="10"/>
      <c r="BY389" s="10"/>
      <c r="BZ389" s="10"/>
      <c r="CA389" s="10"/>
      <c r="CB389" s="10"/>
      <c r="CC389" s="10"/>
      <c r="CD389" s="10"/>
      <c r="CE389" s="10"/>
      <c r="CF389" s="10"/>
      <c r="CG389" s="10"/>
      <c r="CH389" s="10"/>
      <c r="CI389" s="10"/>
      <c r="CJ389" s="10"/>
      <c r="CK389" s="10"/>
      <c r="CL389" s="10"/>
      <c r="CM389" s="10"/>
      <c r="CN389" s="10"/>
      <c r="CO389" s="10"/>
      <c r="CP389" s="10"/>
      <c r="CQ389" s="10"/>
      <c r="CR389" s="10"/>
      <c r="CS389" s="10"/>
      <c r="CT389" s="10"/>
      <c r="CU389" s="10"/>
      <c r="CV389" s="10"/>
      <c r="CW389" s="10"/>
      <c r="CX389" s="10"/>
      <c r="CY389" s="10"/>
      <c r="CZ389" s="10"/>
      <c r="DA389" s="10"/>
      <c r="DB389" s="10"/>
      <c r="DC389" s="10"/>
      <c r="DD389" s="10"/>
      <c r="DE389" s="10"/>
      <c r="DF389" s="10"/>
      <c r="DG389" s="10"/>
      <c r="DH389" s="10"/>
      <c r="DI389" s="10"/>
      <c r="DJ389" s="10"/>
      <c r="DK389" s="10"/>
      <c r="DL389" s="10"/>
      <c r="DM389" s="10"/>
      <c r="DN389" s="10"/>
      <c r="DO389" s="10"/>
      <c r="DP389" s="10"/>
      <c r="DQ389" s="10"/>
      <c r="DR389" s="10"/>
      <c r="DS389" s="10"/>
      <c r="DT389" s="10"/>
      <c r="DU389" s="10"/>
      <c r="DV389" s="10"/>
    </row>
    <row r="390" spans="2:126" ht="15">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0"/>
      <c r="BM390" s="10"/>
      <c r="BN390" s="10"/>
      <c r="BO390" s="10"/>
      <c r="BP390" s="10"/>
      <c r="BQ390" s="10"/>
      <c r="BR390" s="10"/>
      <c r="BS390" s="10"/>
      <c r="BT390" s="10"/>
      <c r="BU390" s="10"/>
      <c r="BV390" s="10"/>
      <c r="BW390" s="10"/>
      <c r="BX390" s="10"/>
      <c r="BY390" s="10"/>
      <c r="BZ390" s="10"/>
      <c r="CA390" s="10"/>
      <c r="CB390" s="10"/>
      <c r="CC390" s="10"/>
      <c r="CD390" s="10"/>
      <c r="CE390" s="10"/>
      <c r="CF390" s="10"/>
      <c r="CG390" s="10"/>
      <c r="CH390" s="10"/>
      <c r="CI390" s="10"/>
      <c r="CJ390" s="10"/>
      <c r="CK390" s="10"/>
      <c r="CL390" s="10"/>
      <c r="CM390" s="10"/>
      <c r="CN390" s="10"/>
      <c r="CO390" s="10"/>
      <c r="CP390" s="10"/>
      <c r="CQ390" s="10"/>
      <c r="CR390" s="10"/>
      <c r="CS390" s="10"/>
      <c r="CT390" s="10"/>
      <c r="CU390" s="10"/>
      <c r="CV390" s="10"/>
      <c r="CW390" s="10"/>
      <c r="CX390" s="10"/>
      <c r="CY390" s="10"/>
      <c r="CZ390" s="10"/>
      <c r="DA390" s="10"/>
      <c r="DB390" s="10"/>
      <c r="DC390" s="10"/>
      <c r="DD390" s="10"/>
      <c r="DE390" s="10"/>
      <c r="DF390" s="10"/>
      <c r="DG390" s="10"/>
      <c r="DH390" s="10"/>
      <c r="DI390" s="10"/>
      <c r="DJ390" s="10"/>
      <c r="DK390" s="10"/>
      <c r="DL390" s="10"/>
      <c r="DM390" s="10"/>
      <c r="DN390" s="10"/>
      <c r="DO390" s="10"/>
      <c r="DP390" s="10"/>
      <c r="DQ390" s="10"/>
      <c r="DR390" s="10"/>
      <c r="DS390" s="10"/>
      <c r="DT390" s="10"/>
      <c r="DU390" s="10"/>
      <c r="DV390" s="10"/>
    </row>
    <row r="391" spans="2:126" ht="15">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10"/>
      <c r="BM391" s="10"/>
      <c r="BN391" s="10"/>
      <c r="BO391" s="10"/>
      <c r="BP391" s="10"/>
      <c r="BQ391" s="10"/>
      <c r="BR391" s="10"/>
      <c r="BS391" s="10"/>
      <c r="BT391" s="10"/>
      <c r="BU391" s="10"/>
      <c r="BV391" s="10"/>
      <c r="BW391" s="10"/>
      <c r="BX391" s="10"/>
      <c r="BY391" s="10"/>
      <c r="BZ391" s="10"/>
      <c r="CA391" s="10"/>
      <c r="CB391" s="10"/>
      <c r="CC391" s="10"/>
      <c r="CD391" s="10"/>
      <c r="CE391" s="10"/>
      <c r="CF391" s="10"/>
      <c r="CG391" s="10"/>
      <c r="CH391" s="10"/>
      <c r="CI391" s="10"/>
      <c r="CJ391" s="10"/>
      <c r="CK391" s="10"/>
      <c r="CL391" s="10"/>
      <c r="CM391" s="10"/>
      <c r="CN391" s="10"/>
      <c r="CO391" s="10"/>
      <c r="CP391" s="10"/>
      <c r="CQ391" s="10"/>
      <c r="CR391" s="10"/>
      <c r="CS391" s="10"/>
      <c r="CT391" s="10"/>
      <c r="CU391" s="10"/>
      <c r="CV391" s="10"/>
      <c r="CW391" s="10"/>
      <c r="CX391" s="10"/>
      <c r="CY391" s="10"/>
      <c r="CZ391" s="10"/>
      <c r="DA391" s="10"/>
      <c r="DB391" s="10"/>
      <c r="DC391" s="10"/>
      <c r="DD391" s="10"/>
      <c r="DE391" s="10"/>
      <c r="DF391" s="10"/>
      <c r="DG391" s="10"/>
      <c r="DH391" s="10"/>
      <c r="DI391" s="10"/>
      <c r="DJ391" s="10"/>
      <c r="DK391" s="10"/>
      <c r="DL391" s="10"/>
      <c r="DM391" s="10"/>
      <c r="DN391" s="10"/>
      <c r="DO391" s="10"/>
      <c r="DP391" s="10"/>
      <c r="DQ391" s="10"/>
      <c r="DR391" s="10"/>
      <c r="DS391" s="10"/>
      <c r="DT391" s="10"/>
      <c r="DU391" s="10"/>
      <c r="DV391" s="10"/>
    </row>
    <row r="392" spans="2:126" ht="15">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10"/>
      <c r="BM392" s="10"/>
      <c r="BN392" s="10"/>
      <c r="BO392" s="10"/>
      <c r="BP392" s="10"/>
      <c r="BQ392" s="10"/>
      <c r="BR392" s="10"/>
      <c r="BS392" s="10"/>
      <c r="BT392" s="10"/>
      <c r="BU392" s="10"/>
      <c r="BV392" s="10"/>
      <c r="BW392" s="10"/>
      <c r="BX392" s="10"/>
      <c r="BY392" s="10"/>
      <c r="BZ392" s="10"/>
      <c r="CA392" s="10"/>
      <c r="CB392" s="10"/>
      <c r="CC392" s="10"/>
      <c r="CD392" s="10"/>
      <c r="CE392" s="10"/>
      <c r="CF392" s="10"/>
      <c r="CG392" s="10"/>
      <c r="CH392" s="10"/>
      <c r="CI392" s="10"/>
      <c r="CJ392" s="10"/>
      <c r="CK392" s="10"/>
      <c r="CL392" s="10"/>
      <c r="CM392" s="10"/>
      <c r="CN392" s="10"/>
      <c r="CO392" s="10"/>
      <c r="CP392" s="10"/>
      <c r="CQ392" s="10"/>
      <c r="CR392" s="10"/>
      <c r="CS392" s="10"/>
      <c r="CT392" s="10"/>
      <c r="CU392" s="10"/>
      <c r="CV392" s="10"/>
      <c r="CW392" s="10"/>
      <c r="CX392" s="10"/>
      <c r="CY392" s="10"/>
      <c r="CZ392" s="10"/>
      <c r="DA392" s="10"/>
      <c r="DB392" s="10"/>
      <c r="DC392" s="10"/>
      <c r="DD392" s="10"/>
      <c r="DE392" s="10"/>
      <c r="DF392" s="10"/>
      <c r="DG392" s="10"/>
      <c r="DH392" s="10"/>
      <c r="DI392" s="10"/>
      <c r="DJ392" s="10"/>
      <c r="DK392" s="10"/>
      <c r="DL392" s="10"/>
      <c r="DM392" s="10"/>
      <c r="DN392" s="10"/>
      <c r="DO392" s="10"/>
      <c r="DP392" s="10"/>
      <c r="DQ392" s="10"/>
      <c r="DR392" s="10"/>
      <c r="DS392" s="10"/>
      <c r="DT392" s="10"/>
      <c r="DU392" s="10"/>
      <c r="DV392" s="10"/>
    </row>
    <row r="393" spans="2:126" ht="15">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10"/>
      <c r="BM393" s="10"/>
      <c r="BN393" s="10"/>
      <c r="BO393" s="10"/>
      <c r="BP393" s="10"/>
      <c r="BQ393" s="10"/>
      <c r="BR393" s="10"/>
      <c r="BS393" s="10"/>
      <c r="BT393" s="10"/>
      <c r="BU393" s="10"/>
      <c r="BV393" s="10"/>
      <c r="BW393" s="10"/>
      <c r="BX393" s="10"/>
      <c r="BY393" s="10"/>
      <c r="BZ393" s="10"/>
      <c r="CA393" s="10"/>
      <c r="CB393" s="10"/>
      <c r="CC393" s="10"/>
      <c r="CD393" s="10"/>
      <c r="CE393" s="10"/>
      <c r="CF393" s="10"/>
      <c r="CG393" s="10"/>
      <c r="CH393" s="10"/>
      <c r="CI393" s="10"/>
      <c r="CJ393" s="10"/>
      <c r="CK393" s="10"/>
      <c r="CL393" s="10"/>
      <c r="CM393" s="10"/>
      <c r="CN393" s="10"/>
      <c r="CO393" s="10"/>
      <c r="CP393" s="10"/>
      <c r="CQ393" s="10"/>
      <c r="CR393" s="10"/>
      <c r="CS393" s="10"/>
      <c r="CT393" s="10"/>
      <c r="CU393" s="10"/>
      <c r="CV393" s="10"/>
      <c r="CW393" s="10"/>
      <c r="CX393" s="10"/>
      <c r="CY393" s="10"/>
      <c r="CZ393" s="10"/>
      <c r="DA393" s="10"/>
      <c r="DB393" s="10"/>
      <c r="DC393" s="10"/>
      <c r="DD393" s="10"/>
      <c r="DE393" s="10"/>
      <c r="DF393" s="10"/>
      <c r="DG393" s="10"/>
      <c r="DH393" s="10"/>
      <c r="DI393" s="10"/>
      <c r="DJ393" s="10"/>
      <c r="DK393" s="10"/>
      <c r="DL393" s="10"/>
      <c r="DM393" s="10"/>
      <c r="DN393" s="10"/>
      <c r="DO393" s="10"/>
      <c r="DP393" s="10"/>
      <c r="DQ393" s="10"/>
      <c r="DR393" s="10"/>
      <c r="DS393" s="10"/>
      <c r="DT393" s="10"/>
      <c r="DU393" s="10"/>
      <c r="DV393" s="10"/>
    </row>
    <row r="394" spans="2:126" ht="15">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10"/>
      <c r="BM394" s="10"/>
      <c r="BN394" s="10"/>
      <c r="BO394" s="10"/>
      <c r="BP394" s="10"/>
      <c r="BQ394" s="10"/>
      <c r="BR394" s="10"/>
      <c r="BS394" s="10"/>
      <c r="BT394" s="10"/>
      <c r="BU394" s="10"/>
      <c r="BV394" s="10"/>
      <c r="BW394" s="10"/>
      <c r="BX394" s="10"/>
      <c r="BY394" s="10"/>
      <c r="BZ394" s="10"/>
      <c r="CA394" s="10"/>
      <c r="CB394" s="10"/>
      <c r="CC394" s="10"/>
      <c r="CD394" s="10"/>
      <c r="CE394" s="10"/>
      <c r="CF394" s="10"/>
      <c r="CG394" s="10"/>
      <c r="CH394" s="10"/>
      <c r="CI394" s="10"/>
      <c r="CJ394" s="10"/>
      <c r="CK394" s="10"/>
      <c r="CL394" s="10"/>
      <c r="CM394" s="10"/>
      <c r="CN394" s="10"/>
      <c r="CO394" s="10"/>
      <c r="CP394" s="10"/>
      <c r="CQ394" s="10"/>
      <c r="CR394" s="10"/>
      <c r="CS394" s="10"/>
      <c r="CT394" s="10"/>
      <c r="CU394" s="10"/>
      <c r="CV394" s="10"/>
      <c r="CW394" s="10"/>
      <c r="CX394" s="10"/>
      <c r="CY394" s="10"/>
      <c r="CZ394" s="10"/>
      <c r="DA394" s="10"/>
      <c r="DB394" s="10"/>
      <c r="DC394" s="10"/>
      <c r="DD394" s="10"/>
      <c r="DE394" s="10"/>
      <c r="DF394" s="10"/>
      <c r="DG394" s="10"/>
      <c r="DH394" s="10"/>
      <c r="DI394" s="10"/>
      <c r="DJ394" s="10"/>
      <c r="DK394" s="10"/>
      <c r="DL394" s="10"/>
      <c r="DM394" s="10"/>
      <c r="DN394" s="10"/>
      <c r="DO394" s="10"/>
      <c r="DP394" s="10"/>
      <c r="DQ394" s="10"/>
      <c r="DR394" s="10"/>
      <c r="DS394" s="10"/>
      <c r="DT394" s="10"/>
      <c r="DU394" s="10"/>
      <c r="DV394" s="10"/>
    </row>
    <row r="395" spans="2:126" ht="15">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10"/>
      <c r="BM395" s="10"/>
      <c r="BN395" s="10"/>
      <c r="BO395" s="10"/>
      <c r="BP395" s="10"/>
      <c r="BQ395" s="10"/>
      <c r="BR395" s="10"/>
      <c r="BS395" s="10"/>
      <c r="BT395" s="10"/>
      <c r="BU395" s="10"/>
      <c r="BV395" s="10"/>
      <c r="BW395" s="10"/>
      <c r="BX395" s="10"/>
      <c r="BY395" s="10"/>
      <c r="BZ395" s="10"/>
      <c r="CA395" s="10"/>
      <c r="CB395" s="10"/>
      <c r="CC395" s="10"/>
      <c r="CD395" s="10"/>
      <c r="CE395" s="10"/>
      <c r="CF395" s="10"/>
      <c r="CG395" s="10"/>
      <c r="CH395" s="10"/>
      <c r="CI395" s="10"/>
      <c r="CJ395" s="10"/>
      <c r="CK395" s="10"/>
      <c r="CL395" s="10"/>
      <c r="CM395" s="10"/>
      <c r="CN395" s="10"/>
      <c r="CO395" s="10"/>
      <c r="CP395" s="10"/>
      <c r="CQ395" s="10"/>
      <c r="CR395" s="10"/>
      <c r="CS395" s="10"/>
      <c r="CT395" s="10"/>
      <c r="CU395" s="10"/>
      <c r="CV395" s="10"/>
      <c r="CW395" s="10"/>
      <c r="CX395" s="10"/>
      <c r="CY395" s="10"/>
      <c r="CZ395" s="10"/>
      <c r="DA395" s="10"/>
      <c r="DB395" s="10"/>
      <c r="DC395" s="10"/>
      <c r="DD395" s="10"/>
      <c r="DE395" s="10"/>
      <c r="DF395" s="10"/>
      <c r="DG395" s="10"/>
      <c r="DH395" s="10"/>
      <c r="DI395" s="10"/>
      <c r="DJ395" s="10"/>
      <c r="DK395" s="10"/>
      <c r="DL395" s="10"/>
      <c r="DM395" s="10"/>
      <c r="DN395" s="10"/>
      <c r="DO395" s="10"/>
      <c r="DP395" s="10"/>
      <c r="DQ395" s="10"/>
      <c r="DR395" s="10"/>
      <c r="DS395" s="10"/>
      <c r="DT395" s="10"/>
      <c r="DU395" s="10"/>
      <c r="DV395" s="10"/>
    </row>
    <row r="396" spans="2:126" ht="15">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0"/>
      <c r="BM396" s="10"/>
      <c r="BN396" s="10"/>
      <c r="BO396" s="10"/>
      <c r="BP396" s="10"/>
      <c r="BQ396" s="10"/>
      <c r="BR396" s="10"/>
      <c r="BS396" s="10"/>
      <c r="BT396" s="10"/>
      <c r="BU396" s="10"/>
      <c r="BV396" s="10"/>
      <c r="BW396" s="10"/>
      <c r="BX396" s="10"/>
      <c r="BY396" s="10"/>
      <c r="BZ396" s="10"/>
      <c r="CA396" s="10"/>
      <c r="CB396" s="10"/>
      <c r="CC396" s="10"/>
      <c r="CD396" s="10"/>
      <c r="CE396" s="10"/>
      <c r="CF396" s="10"/>
      <c r="CG396" s="10"/>
      <c r="CH396" s="10"/>
      <c r="CI396" s="10"/>
      <c r="CJ396" s="10"/>
      <c r="CK396" s="10"/>
      <c r="CL396" s="10"/>
      <c r="CM396" s="10"/>
      <c r="CN396" s="10"/>
      <c r="CO396" s="10"/>
      <c r="CP396" s="10"/>
      <c r="CQ396" s="10"/>
      <c r="CR396" s="10"/>
      <c r="CS396" s="10"/>
      <c r="CT396" s="10"/>
      <c r="CU396" s="10"/>
      <c r="CV396" s="10"/>
      <c r="CW396" s="10"/>
      <c r="CX396" s="10"/>
      <c r="CY396" s="10"/>
      <c r="CZ396" s="10"/>
      <c r="DA396" s="10"/>
      <c r="DB396" s="10"/>
      <c r="DC396" s="10"/>
      <c r="DD396" s="10"/>
      <c r="DE396" s="10"/>
      <c r="DF396" s="10"/>
      <c r="DG396" s="10"/>
      <c r="DH396" s="10"/>
      <c r="DI396" s="10"/>
      <c r="DJ396" s="10"/>
      <c r="DK396" s="10"/>
      <c r="DL396" s="10"/>
      <c r="DM396" s="10"/>
      <c r="DN396" s="10"/>
      <c r="DO396" s="10"/>
      <c r="DP396" s="10"/>
      <c r="DQ396" s="10"/>
      <c r="DR396" s="10"/>
      <c r="DS396" s="10"/>
      <c r="DT396" s="10"/>
      <c r="DU396" s="10"/>
      <c r="DV396" s="10"/>
    </row>
    <row r="397" spans="2:126" ht="15">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10"/>
      <c r="BM397" s="10"/>
      <c r="BN397" s="10"/>
      <c r="BO397" s="10"/>
      <c r="BP397" s="10"/>
      <c r="BQ397" s="10"/>
      <c r="BR397" s="10"/>
      <c r="BS397" s="10"/>
      <c r="BT397" s="10"/>
      <c r="BU397" s="10"/>
      <c r="BV397" s="10"/>
      <c r="BW397" s="10"/>
      <c r="BX397" s="10"/>
      <c r="BY397" s="10"/>
      <c r="BZ397" s="10"/>
      <c r="CA397" s="10"/>
      <c r="CB397" s="10"/>
      <c r="CC397" s="10"/>
      <c r="CD397" s="10"/>
      <c r="CE397" s="10"/>
      <c r="CF397" s="10"/>
      <c r="CG397" s="10"/>
      <c r="CH397" s="10"/>
      <c r="CI397" s="10"/>
      <c r="CJ397" s="10"/>
      <c r="CK397" s="10"/>
      <c r="CL397" s="10"/>
      <c r="CM397" s="10"/>
      <c r="CN397" s="10"/>
      <c r="CO397" s="10"/>
      <c r="CP397" s="10"/>
      <c r="CQ397" s="10"/>
      <c r="CR397" s="10"/>
      <c r="CS397" s="10"/>
      <c r="CT397" s="10"/>
      <c r="CU397" s="10"/>
      <c r="CV397" s="10"/>
      <c r="CW397" s="10"/>
      <c r="CX397" s="10"/>
      <c r="CY397" s="10"/>
      <c r="CZ397" s="10"/>
      <c r="DA397" s="10"/>
      <c r="DB397" s="10"/>
      <c r="DC397" s="10"/>
      <c r="DD397" s="10"/>
      <c r="DE397" s="10"/>
      <c r="DF397" s="10"/>
      <c r="DG397" s="10"/>
      <c r="DH397" s="10"/>
      <c r="DI397" s="10"/>
      <c r="DJ397" s="10"/>
      <c r="DK397" s="10"/>
      <c r="DL397" s="10"/>
      <c r="DM397" s="10"/>
      <c r="DN397" s="10"/>
      <c r="DO397" s="10"/>
      <c r="DP397" s="10"/>
      <c r="DQ397" s="10"/>
      <c r="DR397" s="10"/>
      <c r="DS397" s="10"/>
      <c r="DT397" s="10"/>
      <c r="DU397" s="10"/>
      <c r="DV397" s="10"/>
    </row>
    <row r="398" spans="2:126" ht="15">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c r="BM398" s="10"/>
      <c r="BN398" s="10"/>
      <c r="BO398" s="10"/>
      <c r="BP398" s="10"/>
      <c r="BQ398" s="10"/>
      <c r="BR398" s="10"/>
      <c r="BS398" s="10"/>
      <c r="BT398" s="10"/>
      <c r="BU398" s="10"/>
      <c r="BV398" s="10"/>
      <c r="BW398" s="10"/>
      <c r="BX398" s="10"/>
      <c r="BY398" s="10"/>
      <c r="BZ398" s="10"/>
      <c r="CA398" s="10"/>
      <c r="CB398" s="10"/>
      <c r="CC398" s="10"/>
      <c r="CD398" s="10"/>
      <c r="CE398" s="10"/>
      <c r="CF398" s="10"/>
      <c r="CG398" s="10"/>
      <c r="CH398" s="10"/>
      <c r="CI398" s="10"/>
      <c r="CJ398" s="10"/>
      <c r="CK398" s="10"/>
      <c r="CL398" s="10"/>
      <c r="CM398" s="10"/>
      <c r="CN398" s="10"/>
      <c r="CO398" s="10"/>
      <c r="CP398" s="10"/>
      <c r="CQ398" s="10"/>
      <c r="CR398" s="10"/>
      <c r="CS398" s="10"/>
      <c r="CT398" s="10"/>
      <c r="CU398" s="10"/>
      <c r="CV398" s="10"/>
      <c r="CW398" s="10"/>
      <c r="CX398" s="10"/>
      <c r="CY398" s="10"/>
      <c r="CZ398" s="10"/>
      <c r="DA398" s="10"/>
      <c r="DB398" s="10"/>
      <c r="DC398" s="10"/>
      <c r="DD398" s="10"/>
      <c r="DE398" s="10"/>
      <c r="DF398" s="10"/>
      <c r="DG398" s="10"/>
      <c r="DH398" s="10"/>
      <c r="DI398" s="10"/>
      <c r="DJ398" s="10"/>
      <c r="DK398" s="10"/>
      <c r="DL398" s="10"/>
      <c r="DM398" s="10"/>
      <c r="DN398" s="10"/>
      <c r="DO398" s="10"/>
      <c r="DP398" s="10"/>
      <c r="DQ398" s="10"/>
      <c r="DR398" s="10"/>
      <c r="DS398" s="10"/>
      <c r="DT398" s="10"/>
      <c r="DU398" s="10"/>
      <c r="DV398" s="10"/>
    </row>
    <row r="399" spans="2:126" ht="15">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c r="BP399" s="10"/>
      <c r="BQ399" s="10"/>
      <c r="BR399" s="10"/>
      <c r="BS399" s="10"/>
      <c r="BT399" s="10"/>
      <c r="BU399" s="10"/>
      <c r="BV399" s="10"/>
      <c r="BW399" s="10"/>
      <c r="BX399" s="10"/>
      <c r="BY399" s="10"/>
      <c r="BZ399" s="10"/>
      <c r="CA399" s="10"/>
      <c r="CB399" s="10"/>
      <c r="CC399" s="10"/>
      <c r="CD399" s="10"/>
      <c r="CE399" s="10"/>
      <c r="CF399" s="10"/>
      <c r="CG399" s="10"/>
      <c r="CH399" s="10"/>
      <c r="CI399" s="10"/>
      <c r="CJ399" s="10"/>
      <c r="CK399" s="10"/>
      <c r="CL399" s="10"/>
      <c r="CM399" s="10"/>
      <c r="CN399" s="10"/>
      <c r="CO399" s="10"/>
      <c r="CP399" s="10"/>
      <c r="CQ399" s="10"/>
      <c r="CR399" s="10"/>
      <c r="CS399" s="10"/>
      <c r="CT399" s="10"/>
      <c r="CU399" s="10"/>
      <c r="CV399" s="10"/>
      <c r="CW399" s="10"/>
      <c r="CX399" s="10"/>
      <c r="CY399" s="10"/>
      <c r="CZ399" s="10"/>
      <c r="DA399" s="10"/>
      <c r="DB399" s="10"/>
      <c r="DC399" s="10"/>
      <c r="DD399" s="10"/>
      <c r="DE399" s="10"/>
      <c r="DF399" s="10"/>
      <c r="DG399" s="10"/>
      <c r="DH399" s="10"/>
      <c r="DI399" s="10"/>
      <c r="DJ399" s="10"/>
      <c r="DK399" s="10"/>
      <c r="DL399" s="10"/>
      <c r="DM399" s="10"/>
      <c r="DN399" s="10"/>
      <c r="DO399" s="10"/>
      <c r="DP399" s="10"/>
      <c r="DQ399" s="10"/>
      <c r="DR399" s="10"/>
      <c r="DS399" s="10"/>
      <c r="DT399" s="10"/>
      <c r="DU399" s="10"/>
      <c r="DV399" s="10"/>
    </row>
    <row r="400" spans="2:126" ht="15">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10"/>
      <c r="BM400" s="10"/>
      <c r="BN400" s="10"/>
      <c r="BO400" s="10"/>
      <c r="BP400" s="10"/>
      <c r="BQ400" s="10"/>
      <c r="BR400" s="10"/>
      <c r="BS400" s="10"/>
      <c r="BT400" s="10"/>
      <c r="BU400" s="10"/>
      <c r="BV400" s="10"/>
      <c r="BW400" s="10"/>
      <c r="BX400" s="10"/>
      <c r="BY400" s="10"/>
      <c r="BZ400" s="10"/>
      <c r="CA400" s="10"/>
      <c r="CB400" s="10"/>
      <c r="CC400" s="10"/>
      <c r="CD400" s="10"/>
      <c r="CE400" s="10"/>
      <c r="CF400" s="10"/>
      <c r="CG400" s="10"/>
      <c r="CH400" s="10"/>
      <c r="CI400" s="10"/>
      <c r="CJ400" s="10"/>
      <c r="CK400" s="10"/>
      <c r="CL400" s="10"/>
      <c r="CM400" s="10"/>
      <c r="CN400" s="10"/>
      <c r="CO400" s="10"/>
      <c r="CP400" s="10"/>
      <c r="CQ400" s="10"/>
      <c r="CR400" s="10"/>
      <c r="CS400" s="10"/>
      <c r="CT400" s="10"/>
      <c r="CU400" s="10"/>
      <c r="CV400" s="10"/>
      <c r="CW400" s="10"/>
      <c r="CX400" s="10"/>
      <c r="CY400" s="10"/>
      <c r="CZ400" s="10"/>
      <c r="DA400" s="10"/>
      <c r="DB400" s="10"/>
      <c r="DC400" s="10"/>
      <c r="DD400" s="10"/>
      <c r="DE400" s="10"/>
      <c r="DF400" s="10"/>
      <c r="DG400" s="10"/>
      <c r="DH400" s="10"/>
      <c r="DI400" s="10"/>
      <c r="DJ400" s="10"/>
      <c r="DK400" s="10"/>
      <c r="DL400" s="10"/>
      <c r="DM400" s="10"/>
      <c r="DN400" s="10"/>
      <c r="DO400" s="10"/>
      <c r="DP400" s="10"/>
      <c r="DQ400" s="10"/>
      <c r="DR400" s="10"/>
      <c r="DS400" s="10"/>
      <c r="DT400" s="10"/>
      <c r="DU400" s="10"/>
      <c r="DV400" s="10"/>
    </row>
    <row r="401" spans="2:126" ht="15">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c r="BF401" s="10"/>
      <c r="BG401" s="10"/>
      <c r="BH401" s="10"/>
      <c r="BI401" s="10"/>
      <c r="BJ401" s="10"/>
      <c r="BK401" s="10"/>
      <c r="BL401" s="10"/>
      <c r="BM401" s="10"/>
      <c r="BN401" s="10"/>
      <c r="BO401" s="10"/>
      <c r="BP401" s="10"/>
      <c r="BQ401" s="10"/>
      <c r="BR401" s="10"/>
      <c r="BS401" s="10"/>
      <c r="BT401" s="10"/>
      <c r="BU401" s="10"/>
      <c r="BV401" s="10"/>
      <c r="BW401" s="10"/>
      <c r="BX401" s="10"/>
      <c r="BY401" s="10"/>
      <c r="BZ401" s="10"/>
      <c r="CA401" s="10"/>
      <c r="CB401" s="10"/>
      <c r="CC401" s="10"/>
      <c r="CD401" s="10"/>
      <c r="CE401" s="10"/>
      <c r="CF401" s="10"/>
      <c r="CG401" s="10"/>
      <c r="CH401" s="10"/>
      <c r="CI401" s="10"/>
      <c r="CJ401" s="10"/>
      <c r="CK401" s="10"/>
      <c r="CL401" s="10"/>
      <c r="CM401" s="10"/>
      <c r="CN401" s="10"/>
      <c r="CO401" s="10"/>
      <c r="CP401" s="10"/>
      <c r="CQ401" s="10"/>
      <c r="CR401" s="10"/>
      <c r="CS401" s="10"/>
      <c r="CT401" s="10"/>
      <c r="CU401" s="10"/>
      <c r="CV401" s="10"/>
      <c r="CW401" s="10"/>
      <c r="CX401" s="10"/>
      <c r="CY401" s="10"/>
      <c r="CZ401" s="10"/>
      <c r="DA401" s="10"/>
      <c r="DB401" s="10"/>
      <c r="DC401" s="10"/>
      <c r="DD401" s="10"/>
      <c r="DE401" s="10"/>
      <c r="DF401" s="10"/>
      <c r="DG401" s="10"/>
      <c r="DH401" s="10"/>
      <c r="DI401" s="10"/>
      <c r="DJ401" s="10"/>
      <c r="DK401" s="10"/>
      <c r="DL401" s="10"/>
      <c r="DM401" s="10"/>
      <c r="DN401" s="10"/>
      <c r="DO401" s="10"/>
      <c r="DP401" s="10"/>
      <c r="DQ401" s="10"/>
      <c r="DR401" s="10"/>
      <c r="DS401" s="10"/>
      <c r="DT401" s="10"/>
      <c r="DU401" s="10"/>
      <c r="DV401" s="10"/>
    </row>
    <row r="402" spans="2:126" ht="15">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c r="BF402" s="10"/>
      <c r="BG402" s="10"/>
      <c r="BH402" s="10"/>
      <c r="BI402" s="10"/>
      <c r="BJ402" s="10"/>
      <c r="BK402" s="10"/>
      <c r="BL402" s="10"/>
      <c r="BM402" s="10"/>
      <c r="BN402" s="10"/>
      <c r="BO402" s="10"/>
      <c r="BP402" s="10"/>
      <c r="BQ402" s="10"/>
      <c r="BR402" s="10"/>
      <c r="BS402" s="10"/>
      <c r="BT402" s="10"/>
      <c r="BU402" s="10"/>
      <c r="BV402" s="10"/>
      <c r="BW402" s="10"/>
      <c r="BX402" s="10"/>
      <c r="BY402" s="10"/>
      <c r="BZ402" s="10"/>
      <c r="CA402" s="10"/>
      <c r="CB402" s="10"/>
      <c r="CC402" s="10"/>
      <c r="CD402" s="10"/>
      <c r="CE402" s="10"/>
      <c r="CF402" s="10"/>
      <c r="CG402" s="10"/>
      <c r="CH402" s="10"/>
      <c r="CI402" s="10"/>
      <c r="CJ402" s="10"/>
      <c r="CK402" s="10"/>
      <c r="CL402" s="10"/>
      <c r="CM402" s="10"/>
      <c r="CN402" s="10"/>
      <c r="CO402" s="10"/>
      <c r="CP402" s="10"/>
      <c r="CQ402" s="10"/>
      <c r="CR402" s="10"/>
      <c r="CS402" s="10"/>
      <c r="CT402" s="10"/>
      <c r="CU402" s="10"/>
      <c r="CV402" s="10"/>
      <c r="CW402" s="10"/>
      <c r="CX402" s="10"/>
      <c r="CY402" s="10"/>
      <c r="CZ402" s="10"/>
      <c r="DA402" s="10"/>
      <c r="DB402" s="10"/>
      <c r="DC402" s="10"/>
      <c r="DD402" s="10"/>
      <c r="DE402" s="10"/>
      <c r="DF402" s="10"/>
      <c r="DG402" s="10"/>
      <c r="DH402" s="10"/>
      <c r="DI402" s="10"/>
      <c r="DJ402" s="10"/>
      <c r="DK402" s="10"/>
      <c r="DL402" s="10"/>
      <c r="DM402" s="10"/>
      <c r="DN402" s="10"/>
      <c r="DO402" s="10"/>
      <c r="DP402" s="10"/>
      <c r="DQ402" s="10"/>
      <c r="DR402" s="10"/>
      <c r="DS402" s="10"/>
      <c r="DT402" s="10"/>
      <c r="DU402" s="10"/>
      <c r="DV402" s="10"/>
    </row>
    <row r="403" spans="2:126" ht="15">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c r="BF403" s="10"/>
      <c r="BG403" s="10"/>
      <c r="BH403" s="10"/>
      <c r="BI403" s="10"/>
      <c r="BJ403" s="10"/>
      <c r="BK403" s="10"/>
      <c r="BL403" s="10"/>
      <c r="BM403" s="10"/>
      <c r="BN403" s="10"/>
      <c r="BO403" s="10"/>
      <c r="BP403" s="10"/>
      <c r="BQ403" s="10"/>
      <c r="BR403" s="10"/>
      <c r="BS403" s="10"/>
      <c r="BT403" s="10"/>
      <c r="BU403" s="10"/>
      <c r="BV403" s="10"/>
      <c r="BW403" s="10"/>
      <c r="BX403" s="10"/>
      <c r="BY403" s="10"/>
      <c r="BZ403" s="10"/>
      <c r="CA403" s="10"/>
      <c r="CB403" s="10"/>
      <c r="CC403" s="10"/>
      <c r="CD403" s="10"/>
      <c r="CE403" s="10"/>
      <c r="CF403" s="10"/>
      <c r="CG403" s="10"/>
      <c r="CH403" s="10"/>
      <c r="CI403" s="10"/>
      <c r="CJ403" s="10"/>
      <c r="CK403" s="10"/>
      <c r="CL403" s="10"/>
      <c r="CM403" s="10"/>
      <c r="CN403" s="10"/>
      <c r="CO403" s="10"/>
      <c r="CP403" s="10"/>
      <c r="CQ403" s="10"/>
      <c r="CR403" s="10"/>
      <c r="CS403" s="10"/>
      <c r="CT403" s="10"/>
      <c r="CU403" s="10"/>
      <c r="CV403" s="10"/>
      <c r="CW403" s="10"/>
      <c r="CX403" s="10"/>
      <c r="CY403" s="10"/>
      <c r="CZ403" s="10"/>
      <c r="DA403" s="10"/>
      <c r="DB403" s="10"/>
      <c r="DC403" s="10"/>
      <c r="DD403" s="10"/>
      <c r="DE403" s="10"/>
      <c r="DF403" s="10"/>
      <c r="DG403" s="10"/>
      <c r="DH403" s="10"/>
      <c r="DI403" s="10"/>
      <c r="DJ403" s="10"/>
      <c r="DK403" s="10"/>
      <c r="DL403" s="10"/>
      <c r="DM403" s="10"/>
      <c r="DN403" s="10"/>
      <c r="DO403" s="10"/>
      <c r="DP403" s="10"/>
      <c r="DQ403" s="10"/>
      <c r="DR403" s="10"/>
      <c r="DS403" s="10"/>
      <c r="DT403" s="10"/>
      <c r="DU403" s="10"/>
      <c r="DV403" s="10"/>
    </row>
    <row r="404" spans="2:126" ht="15">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c r="BF404" s="10"/>
      <c r="BG404" s="10"/>
      <c r="BH404" s="10"/>
      <c r="BI404" s="10"/>
      <c r="BJ404" s="10"/>
      <c r="BK404" s="10"/>
      <c r="BL404" s="10"/>
      <c r="BM404" s="10"/>
      <c r="BN404" s="10"/>
      <c r="BO404" s="10"/>
      <c r="BP404" s="10"/>
      <c r="BQ404" s="10"/>
      <c r="BR404" s="10"/>
      <c r="BS404" s="10"/>
      <c r="BT404" s="10"/>
      <c r="BU404" s="10"/>
      <c r="BV404" s="10"/>
      <c r="BW404" s="10"/>
      <c r="BX404" s="10"/>
      <c r="BY404" s="10"/>
      <c r="BZ404" s="10"/>
      <c r="CA404" s="10"/>
      <c r="CB404" s="10"/>
      <c r="CC404" s="10"/>
      <c r="CD404" s="10"/>
      <c r="CE404" s="10"/>
      <c r="CF404" s="10"/>
      <c r="CG404" s="10"/>
      <c r="CH404" s="10"/>
      <c r="CI404" s="10"/>
      <c r="CJ404" s="10"/>
      <c r="CK404" s="10"/>
      <c r="CL404" s="10"/>
      <c r="CM404" s="10"/>
      <c r="CN404" s="10"/>
      <c r="CO404" s="10"/>
      <c r="CP404" s="10"/>
      <c r="CQ404" s="10"/>
      <c r="CR404" s="10"/>
      <c r="CS404" s="10"/>
      <c r="CT404" s="10"/>
      <c r="CU404" s="10"/>
      <c r="CV404" s="10"/>
      <c r="CW404" s="10"/>
      <c r="CX404" s="10"/>
      <c r="CY404" s="10"/>
      <c r="CZ404" s="10"/>
      <c r="DA404" s="10"/>
      <c r="DB404" s="10"/>
      <c r="DC404" s="10"/>
      <c r="DD404" s="10"/>
      <c r="DE404" s="10"/>
      <c r="DF404" s="10"/>
      <c r="DG404" s="10"/>
      <c r="DH404" s="10"/>
      <c r="DI404" s="10"/>
      <c r="DJ404" s="10"/>
      <c r="DK404" s="10"/>
      <c r="DL404" s="10"/>
      <c r="DM404" s="10"/>
      <c r="DN404" s="10"/>
      <c r="DO404" s="10"/>
      <c r="DP404" s="10"/>
      <c r="DQ404" s="10"/>
      <c r="DR404" s="10"/>
      <c r="DS404" s="10"/>
      <c r="DT404" s="10"/>
      <c r="DU404" s="10"/>
      <c r="DV404" s="10"/>
    </row>
    <row r="405" spans="2:126" ht="15">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c r="BF405" s="10"/>
      <c r="BG405" s="10"/>
      <c r="BH405" s="10"/>
      <c r="BI405" s="10"/>
      <c r="BJ405" s="10"/>
      <c r="BK405" s="10"/>
      <c r="BL405" s="10"/>
      <c r="BM405" s="10"/>
      <c r="BN405" s="10"/>
      <c r="BO405" s="10"/>
      <c r="BP405" s="10"/>
      <c r="BQ405" s="10"/>
      <c r="BR405" s="10"/>
      <c r="BS405" s="10"/>
      <c r="BT405" s="10"/>
      <c r="BU405" s="10"/>
      <c r="BV405" s="10"/>
      <c r="BW405" s="10"/>
      <c r="BX405" s="10"/>
      <c r="BY405" s="10"/>
      <c r="BZ405" s="10"/>
      <c r="CA405" s="10"/>
      <c r="CB405" s="10"/>
      <c r="CC405" s="10"/>
      <c r="CD405" s="10"/>
      <c r="CE405" s="10"/>
      <c r="CF405" s="10"/>
      <c r="CG405" s="10"/>
      <c r="CH405" s="10"/>
      <c r="CI405" s="10"/>
      <c r="CJ405" s="10"/>
      <c r="CK405" s="10"/>
      <c r="CL405" s="10"/>
      <c r="CM405" s="10"/>
      <c r="CN405" s="10"/>
      <c r="CO405" s="10"/>
      <c r="CP405" s="10"/>
      <c r="CQ405" s="10"/>
      <c r="CR405" s="10"/>
      <c r="CS405" s="10"/>
      <c r="CT405" s="10"/>
      <c r="CU405" s="10"/>
      <c r="CV405" s="10"/>
      <c r="CW405" s="10"/>
      <c r="CX405" s="10"/>
      <c r="CY405" s="10"/>
      <c r="CZ405" s="10"/>
      <c r="DA405" s="10"/>
      <c r="DB405" s="10"/>
      <c r="DC405" s="10"/>
      <c r="DD405" s="10"/>
      <c r="DE405" s="10"/>
      <c r="DF405" s="10"/>
      <c r="DG405" s="10"/>
      <c r="DH405" s="10"/>
      <c r="DI405" s="10"/>
      <c r="DJ405" s="10"/>
      <c r="DK405" s="10"/>
      <c r="DL405" s="10"/>
      <c r="DM405" s="10"/>
      <c r="DN405" s="10"/>
      <c r="DO405" s="10"/>
      <c r="DP405" s="10"/>
      <c r="DQ405" s="10"/>
      <c r="DR405" s="10"/>
      <c r="DS405" s="10"/>
      <c r="DT405" s="10"/>
      <c r="DU405" s="10"/>
      <c r="DV405" s="10"/>
    </row>
    <row r="406" spans="2:126" ht="15">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10"/>
      <c r="BM406" s="10"/>
      <c r="BN406" s="10"/>
      <c r="BO406" s="10"/>
      <c r="BP406" s="10"/>
      <c r="BQ406" s="10"/>
      <c r="BR406" s="10"/>
      <c r="BS406" s="10"/>
      <c r="BT406" s="10"/>
      <c r="BU406" s="10"/>
      <c r="BV406" s="10"/>
      <c r="BW406" s="10"/>
      <c r="BX406" s="10"/>
      <c r="BY406" s="10"/>
      <c r="BZ406" s="10"/>
      <c r="CA406" s="10"/>
      <c r="CB406" s="10"/>
      <c r="CC406" s="10"/>
      <c r="CD406" s="10"/>
      <c r="CE406" s="10"/>
      <c r="CF406" s="10"/>
      <c r="CG406" s="10"/>
      <c r="CH406" s="10"/>
      <c r="CI406" s="10"/>
      <c r="CJ406" s="10"/>
      <c r="CK406" s="10"/>
      <c r="CL406" s="10"/>
      <c r="CM406" s="10"/>
      <c r="CN406" s="10"/>
      <c r="CO406" s="10"/>
      <c r="CP406" s="10"/>
      <c r="CQ406" s="10"/>
      <c r="CR406" s="10"/>
      <c r="CS406" s="10"/>
      <c r="CT406" s="10"/>
      <c r="CU406" s="10"/>
      <c r="CV406" s="10"/>
      <c r="CW406" s="10"/>
      <c r="CX406" s="10"/>
      <c r="CY406" s="10"/>
      <c r="CZ406" s="10"/>
      <c r="DA406" s="10"/>
      <c r="DB406" s="10"/>
      <c r="DC406" s="10"/>
      <c r="DD406" s="10"/>
      <c r="DE406" s="10"/>
      <c r="DF406" s="10"/>
      <c r="DG406" s="10"/>
      <c r="DH406" s="10"/>
      <c r="DI406" s="10"/>
      <c r="DJ406" s="10"/>
      <c r="DK406" s="10"/>
      <c r="DL406" s="10"/>
      <c r="DM406" s="10"/>
      <c r="DN406" s="10"/>
      <c r="DO406" s="10"/>
      <c r="DP406" s="10"/>
      <c r="DQ406" s="10"/>
      <c r="DR406" s="10"/>
      <c r="DS406" s="10"/>
      <c r="DT406" s="10"/>
      <c r="DU406" s="10"/>
      <c r="DV406" s="10"/>
    </row>
    <row r="407" spans="2:126" ht="15">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c r="BF407" s="10"/>
      <c r="BG407" s="10"/>
      <c r="BH407" s="10"/>
      <c r="BI407" s="10"/>
      <c r="BJ407" s="10"/>
      <c r="BK407" s="10"/>
      <c r="BL407" s="10"/>
      <c r="BM407" s="10"/>
      <c r="BN407" s="10"/>
      <c r="BO407" s="10"/>
      <c r="BP407" s="10"/>
      <c r="BQ407" s="10"/>
      <c r="BR407" s="10"/>
      <c r="BS407" s="10"/>
      <c r="BT407" s="10"/>
      <c r="BU407" s="10"/>
      <c r="BV407" s="10"/>
      <c r="BW407" s="10"/>
      <c r="BX407" s="10"/>
      <c r="BY407" s="10"/>
      <c r="BZ407" s="10"/>
      <c r="CA407" s="10"/>
      <c r="CB407" s="10"/>
      <c r="CC407" s="10"/>
      <c r="CD407" s="10"/>
      <c r="CE407" s="10"/>
      <c r="CF407" s="10"/>
      <c r="CG407" s="10"/>
      <c r="CH407" s="10"/>
      <c r="CI407" s="10"/>
      <c r="CJ407" s="10"/>
      <c r="CK407" s="10"/>
      <c r="CL407" s="10"/>
      <c r="CM407" s="10"/>
      <c r="CN407" s="10"/>
      <c r="CO407" s="10"/>
      <c r="CP407" s="10"/>
      <c r="CQ407" s="10"/>
      <c r="CR407" s="10"/>
      <c r="CS407" s="10"/>
      <c r="CT407" s="10"/>
      <c r="CU407" s="10"/>
      <c r="CV407" s="10"/>
      <c r="CW407" s="10"/>
      <c r="CX407" s="10"/>
      <c r="CY407" s="10"/>
      <c r="CZ407" s="10"/>
      <c r="DA407" s="10"/>
      <c r="DB407" s="10"/>
      <c r="DC407" s="10"/>
      <c r="DD407" s="10"/>
      <c r="DE407" s="10"/>
      <c r="DF407" s="10"/>
      <c r="DG407" s="10"/>
      <c r="DH407" s="10"/>
      <c r="DI407" s="10"/>
      <c r="DJ407" s="10"/>
      <c r="DK407" s="10"/>
      <c r="DL407" s="10"/>
      <c r="DM407" s="10"/>
      <c r="DN407" s="10"/>
      <c r="DO407" s="10"/>
      <c r="DP407" s="10"/>
      <c r="DQ407" s="10"/>
      <c r="DR407" s="10"/>
      <c r="DS407" s="10"/>
      <c r="DT407" s="10"/>
      <c r="DU407" s="10"/>
      <c r="DV407" s="10"/>
    </row>
    <row r="408" spans="2:126" ht="15">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10"/>
      <c r="BM408" s="10"/>
      <c r="BN408" s="10"/>
      <c r="BO408" s="10"/>
      <c r="BP408" s="10"/>
      <c r="BQ408" s="10"/>
      <c r="BR408" s="10"/>
      <c r="BS408" s="10"/>
      <c r="BT408" s="10"/>
      <c r="BU408" s="10"/>
      <c r="BV408" s="10"/>
      <c r="BW408" s="10"/>
      <c r="BX408" s="10"/>
      <c r="BY408" s="10"/>
      <c r="BZ408" s="10"/>
      <c r="CA408" s="10"/>
      <c r="CB408" s="10"/>
      <c r="CC408" s="10"/>
      <c r="CD408" s="10"/>
      <c r="CE408" s="10"/>
      <c r="CF408" s="10"/>
      <c r="CG408" s="10"/>
      <c r="CH408" s="10"/>
      <c r="CI408" s="10"/>
      <c r="CJ408" s="10"/>
      <c r="CK408" s="10"/>
      <c r="CL408" s="10"/>
      <c r="CM408" s="10"/>
      <c r="CN408" s="10"/>
      <c r="CO408" s="10"/>
      <c r="CP408" s="10"/>
      <c r="CQ408" s="10"/>
      <c r="CR408" s="10"/>
      <c r="CS408" s="10"/>
      <c r="CT408" s="10"/>
      <c r="CU408" s="10"/>
      <c r="CV408" s="10"/>
      <c r="CW408" s="10"/>
      <c r="CX408" s="10"/>
      <c r="CY408" s="10"/>
      <c r="CZ408" s="10"/>
      <c r="DA408" s="10"/>
      <c r="DB408" s="10"/>
      <c r="DC408" s="10"/>
      <c r="DD408" s="10"/>
      <c r="DE408" s="10"/>
      <c r="DF408" s="10"/>
      <c r="DG408" s="10"/>
      <c r="DH408" s="10"/>
      <c r="DI408" s="10"/>
      <c r="DJ408" s="10"/>
      <c r="DK408" s="10"/>
      <c r="DL408" s="10"/>
      <c r="DM408" s="10"/>
      <c r="DN408" s="10"/>
      <c r="DO408" s="10"/>
      <c r="DP408" s="10"/>
      <c r="DQ408" s="10"/>
      <c r="DR408" s="10"/>
      <c r="DS408" s="10"/>
      <c r="DT408" s="10"/>
      <c r="DU408" s="10"/>
      <c r="DV408" s="10"/>
    </row>
    <row r="409" spans="2:126" ht="15">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c r="BF409" s="10"/>
      <c r="BG409" s="10"/>
      <c r="BH409" s="10"/>
      <c r="BI409" s="10"/>
      <c r="BJ409" s="10"/>
      <c r="BK409" s="10"/>
      <c r="BL409" s="10"/>
      <c r="BM409" s="10"/>
      <c r="BN409" s="10"/>
      <c r="BO409" s="10"/>
      <c r="BP409" s="10"/>
      <c r="BQ409" s="10"/>
      <c r="BR409" s="10"/>
      <c r="BS409" s="10"/>
      <c r="BT409" s="10"/>
      <c r="BU409" s="10"/>
      <c r="BV409" s="10"/>
      <c r="BW409" s="10"/>
      <c r="BX409" s="10"/>
      <c r="BY409" s="10"/>
      <c r="BZ409" s="10"/>
      <c r="CA409" s="10"/>
      <c r="CB409" s="10"/>
      <c r="CC409" s="10"/>
      <c r="CD409" s="10"/>
      <c r="CE409" s="10"/>
      <c r="CF409" s="10"/>
      <c r="CG409" s="10"/>
      <c r="CH409" s="10"/>
      <c r="CI409" s="10"/>
      <c r="CJ409" s="10"/>
      <c r="CK409" s="10"/>
      <c r="CL409" s="10"/>
      <c r="CM409" s="10"/>
      <c r="CN409" s="10"/>
      <c r="CO409" s="10"/>
      <c r="CP409" s="10"/>
      <c r="CQ409" s="10"/>
      <c r="CR409" s="10"/>
      <c r="CS409" s="10"/>
      <c r="CT409" s="10"/>
      <c r="CU409" s="10"/>
      <c r="CV409" s="10"/>
      <c r="CW409" s="10"/>
      <c r="CX409" s="10"/>
      <c r="CY409" s="10"/>
      <c r="CZ409" s="10"/>
      <c r="DA409" s="10"/>
      <c r="DB409" s="10"/>
      <c r="DC409" s="10"/>
      <c r="DD409" s="10"/>
      <c r="DE409" s="10"/>
      <c r="DF409" s="10"/>
      <c r="DG409" s="10"/>
      <c r="DH409" s="10"/>
      <c r="DI409" s="10"/>
      <c r="DJ409" s="10"/>
      <c r="DK409" s="10"/>
      <c r="DL409" s="10"/>
      <c r="DM409" s="10"/>
      <c r="DN409" s="10"/>
      <c r="DO409" s="10"/>
      <c r="DP409" s="10"/>
      <c r="DQ409" s="10"/>
      <c r="DR409" s="10"/>
      <c r="DS409" s="10"/>
      <c r="DT409" s="10"/>
      <c r="DU409" s="10"/>
      <c r="DV409" s="10"/>
    </row>
    <row r="410" spans="2:126" ht="15">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c r="BF410" s="10"/>
      <c r="BG410" s="10"/>
      <c r="BH410" s="10"/>
      <c r="BI410" s="10"/>
      <c r="BJ410" s="10"/>
      <c r="BK410" s="10"/>
      <c r="BL410" s="10"/>
      <c r="BM410" s="10"/>
      <c r="BN410" s="10"/>
      <c r="BO410" s="10"/>
      <c r="BP410" s="10"/>
      <c r="BQ410" s="10"/>
      <c r="BR410" s="10"/>
      <c r="BS410" s="10"/>
      <c r="BT410" s="10"/>
      <c r="BU410" s="10"/>
      <c r="BV410" s="10"/>
      <c r="BW410" s="10"/>
      <c r="BX410" s="10"/>
      <c r="BY410" s="10"/>
      <c r="BZ410" s="10"/>
      <c r="CA410" s="10"/>
      <c r="CB410" s="10"/>
      <c r="CC410" s="10"/>
      <c r="CD410" s="10"/>
      <c r="CE410" s="10"/>
      <c r="CF410" s="10"/>
      <c r="CG410" s="10"/>
      <c r="CH410" s="10"/>
      <c r="CI410" s="10"/>
      <c r="CJ410" s="10"/>
      <c r="CK410" s="10"/>
      <c r="CL410" s="10"/>
      <c r="CM410" s="10"/>
      <c r="CN410" s="10"/>
      <c r="CO410" s="10"/>
      <c r="CP410" s="10"/>
      <c r="CQ410" s="10"/>
      <c r="CR410" s="10"/>
      <c r="CS410" s="10"/>
      <c r="CT410" s="10"/>
      <c r="CU410" s="10"/>
      <c r="CV410" s="10"/>
      <c r="CW410" s="10"/>
      <c r="CX410" s="10"/>
      <c r="CY410" s="10"/>
      <c r="CZ410" s="10"/>
      <c r="DA410" s="10"/>
      <c r="DB410" s="10"/>
      <c r="DC410" s="10"/>
      <c r="DD410" s="10"/>
      <c r="DE410" s="10"/>
      <c r="DF410" s="10"/>
      <c r="DG410" s="10"/>
      <c r="DH410" s="10"/>
      <c r="DI410" s="10"/>
      <c r="DJ410" s="10"/>
      <c r="DK410" s="10"/>
      <c r="DL410" s="10"/>
      <c r="DM410" s="10"/>
      <c r="DN410" s="10"/>
      <c r="DO410" s="10"/>
      <c r="DP410" s="10"/>
      <c r="DQ410" s="10"/>
      <c r="DR410" s="10"/>
      <c r="DS410" s="10"/>
      <c r="DT410" s="10"/>
      <c r="DU410" s="10"/>
      <c r="DV410" s="10"/>
    </row>
    <row r="411" spans="2:126" ht="15">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c r="BF411" s="10"/>
      <c r="BG411" s="10"/>
      <c r="BH411" s="10"/>
      <c r="BI411" s="10"/>
      <c r="BJ411" s="10"/>
      <c r="BK411" s="10"/>
      <c r="BL411" s="10"/>
      <c r="BM411" s="10"/>
      <c r="BN411" s="10"/>
      <c r="BO411" s="10"/>
      <c r="BP411" s="10"/>
      <c r="BQ411" s="10"/>
      <c r="BR411" s="10"/>
      <c r="BS411" s="10"/>
      <c r="BT411" s="10"/>
      <c r="BU411" s="10"/>
      <c r="BV411" s="10"/>
      <c r="BW411" s="10"/>
      <c r="BX411" s="10"/>
      <c r="BY411" s="10"/>
      <c r="BZ411" s="10"/>
      <c r="CA411" s="10"/>
      <c r="CB411" s="10"/>
      <c r="CC411" s="10"/>
      <c r="CD411" s="10"/>
      <c r="CE411" s="10"/>
      <c r="CF411" s="10"/>
      <c r="CG411" s="10"/>
      <c r="CH411" s="10"/>
      <c r="CI411" s="10"/>
      <c r="CJ411" s="10"/>
      <c r="CK411" s="10"/>
      <c r="CL411" s="10"/>
      <c r="CM411" s="10"/>
      <c r="CN411" s="10"/>
      <c r="CO411" s="10"/>
      <c r="CP411" s="10"/>
      <c r="CQ411" s="10"/>
      <c r="CR411" s="10"/>
      <c r="CS411" s="10"/>
      <c r="CT411" s="10"/>
      <c r="CU411" s="10"/>
      <c r="CV411" s="10"/>
      <c r="CW411" s="10"/>
      <c r="CX411" s="10"/>
      <c r="CY411" s="10"/>
      <c r="CZ411" s="10"/>
      <c r="DA411" s="10"/>
      <c r="DB411" s="10"/>
      <c r="DC411" s="10"/>
      <c r="DD411" s="10"/>
      <c r="DE411" s="10"/>
      <c r="DF411" s="10"/>
      <c r="DG411" s="10"/>
      <c r="DH411" s="10"/>
      <c r="DI411" s="10"/>
      <c r="DJ411" s="10"/>
      <c r="DK411" s="10"/>
      <c r="DL411" s="10"/>
      <c r="DM411" s="10"/>
      <c r="DN411" s="10"/>
      <c r="DO411" s="10"/>
      <c r="DP411" s="10"/>
      <c r="DQ411" s="10"/>
      <c r="DR411" s="10"/>
      <c r="DS411" s="10"/>
      <c r="DT411" s="10"/>
      <c r="DU411" s="10"/>
      <c r="DV411" s="10"/>
    </row>
    <row r="412" spans="2:126" ht="15">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c r="BF412" s="10"/>
      <c r="BG412" s="10"/>
      <c r="BH412" s="10"/>
      <c r="BI412" s="10"/>
      <c r="BJ412" s="10"/>
      <c r="BK412" s="10"/>
      <c r="BL412" s="10"/>
      <c r="BM412" s="10"/>
      <c r="BN412" s="10"/>
      <c r="BO412" s="10"/>
      <c r="BP412" s="10"/>
      <c r="BQ412" s="10"/>
      <c r="BR412" s="10"/>
      <c r="BS412" s="10"/>
      <c r="BT412" s="10"/>
      <c r="BU412" s="10"/>
      <c r="BV412" s="10"/>
      <c r="BW412" s="10"/>
      <c r="BX412" s="10"/>
      <c r="BY412" s="10"/>
      <c r="BZ412" s="10"/>
      <c r="CA412" s="10"/>
      <c r="CB412" s="10"/>
      <c r="CC412" s="10"/>
      <c r="CD412" s="10"/>
      <c r="CE412" s="10"/>
      <c r="CF412" s="10"/>
      <c r="CG412" s="10"/>
      <c r="CH412" s="10"/>
      <c r="CI412" s="10"/>
      <c r="CJ412" s="10"/>
      <c r="CK412" s="10"/>
      <c r="CL412" s="10"/>
      <c r="CM412" s="10"/>
      <c r="CN412" s="10"/>
      <c r="CO412" s="10"/>
      <c r="CP412" s="10"/>
      <c r="CQ412" s="10"/>
      <c r="CR412" s="10"/>
      <c r="CS412" s="10"/>
      <c r="CT412" s="10"/>
      <c r="CU412" s="10"/>
      <c r="CV412" s="10"/>
      <c r="CW412" s="10"/>
      <c r="CX412" s="10"/>
      <c r="CY412" s="10"/>
      <c r="CZ412" s="10"/>
      <c r="DA412" s="10"/>
      <c r="DB412" s="10"/>
      <c r="DC412" s="10"/>
      <c r="DD412" s="10"/>
      <c r="DE412" s="10"/>
      <c r="DF412" s="10"/>
      <c r="DG412" s="10"/>
      <c r="DH412" s="10"/>
      <c r="DI412" s="10"/>
      <c r="DJ412" s="10"/>
      <c r="DK412" s="10"/>
      <c r="DL412" s="10"/>
      <c r="DM412" s="10"/>
      <c r="DN412" s="10"/>
      <c r="DO412" s="10"/>
      <c r="DP412" s="10"/>
      <c r="DQ412" s="10"/>
      <c r="DR412" s="10"/>
      <c r="DS412" s="10"/>
      <c r="DT412" s="10"/>
      <c r="DU412" s="10"/>
      <c r="DV412" s="10"/>
    </row>
    <row r="413" spans="2:126" ht="15">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c r="BF413" s="10"/>
      <c r="BG413" s="10"/>
      <c r="BH413" s="10"/>
      <c r="BI413" s="10"/>
      <c r="BJ413" s="10"/>
      <c r="BK413" s="10"/>
      <c r="BL413" s="10"/>
      <c r="BM413" s="10"/>
      <c r="BN413" s="10"/>
      <c r="BO413" s="10"/>
      <c r="BP413" s="10"/>
      <c r="BQ413" s="10"/>
      <c r="BR413" s="10"/>
      <c r="BS413" s="10"/>
      <c r="BT413" s="10"/>
      <c r="BU413" s="10"/>
      <c r="BV413" s="10"/>
      <c r="BW413" s="10"/>
      <c r="BX413" s="10"/>
      <c r="BY413" s="10"/>
      <c r="BZ413" s="10"/>
      <c r="CA413" s="10"/>
      <c r="CB413" s="10"/>
      <c r="CC413" s="10"/>
      <c r="CD413" s="10"/>
      <c r="CE413" s="10"/>
      <c r="CF413" s="10"/>
      <c r="CG413" s="10"/>
      <c r="CH413" s="10"/>
      <c r="CI413" s="10"/>
      <c r="CJ413" s="10"/>
      <c r="CK413" s="10"/>
      <c r="CL413" s="10"/>
      <c r="CM413" s="10"/>
      <c r="CN413" s="10"/>
      <c r="CO413" s="10"/>
      <c r="CP413" s="10"/>
      <c r="CQ413" s="10"/>
      <c r="CR413" s="10"/>
      <c r="CS413" s="10"/>
      <c r="CT413" s="10"/>
      <c r="CU413" s="10"/>
      <c r="CV413" s="10"/>
      <c r="CW413" s="10"/>
      <c r="CX413" s="10"/>
      <c r="CY413" s="10"/>
      <c r="CZ413" s="10"/>
      <c r="DA413" s="10"/>
      <c r="DB413" s="10"/>
      <c r="DC413" s="10"/>
      <c r="DD413" s="10"/>
      <c r="DE413" s="10"/>
      <c r="DF413" s="10"/>
      <c r="DG413" s="10"/>
      <c r="DH413" s="10"/>
      <c r="DI413" s="10"/>
      <c r="DJ413" s="10"/>
      <c r="DK413" s="10"/>
      <c r="DL413" s="10"/>
      <c r="DM413" s="10"/>
      <c r="DN413" s="10"/>
      <c r="DO413" s="10"/>
      <c r="DP413" s="10"/>
      <c r="DQ413" s="10"/>
      <c r="DR413" s="10"/>
      <c r="DS413" s="10"/>
      <c r="DT413" s="10"/>
      <c r="DU413" s="10"/>
      <c r="DV413" s="10"/>
    </row>
    <row r="414" spans="2:126" ht="15">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10"/>
      <c r="BM414" s="10"/>
      <c r="BN414" s="10"/>
      <c r="BO414" s="10"/>
      <c r="BP414" s="10"/>
      <c r="BQ414" s="10"/>
      <c r="BR414" s="10"/>
      <c r="BS414" s="10"/>
      <c r="BT414" s="10"/>
      <c r="BU414" s="10"/>
      <c r="BV414" s="10"/>
      <c r="BW414" s="10"/>
      <c r="BX414" s="10"/>
      <c r="BY414" s="10"/>
      <c r="BZ414" s="10"/>
      <c r="CA414" s="10"/>
      <c r="CB414" s="10"/>
      <c r="CC414" s="10"/>
      <c r="CD414" s="10"/>
      <c r="CE414" s="10"/>
      <c r="CF414" s="10"/>
      <c r="CG414" s="10"/>
      <c r="CH414" s="10"/>
      <c r="CI414" s="10"/>
      <c r="CJ414" s="10"/>
      <c r="CK414" s="10"/>
      <c r="CL414" s="10"/>
      <c r="CM414" s="10"/>
      <c r="CN414" s="10"/>
      <c r="CO414" s="10"/>
      <c r="CP414" s="10"/>
      <c r="CQ414" s="10"/>
      <c r="CR414" s="10"/>
      <c r="CS414" s="10"/>
      <c r="CT414" s="10"/>
      <c r="CU414" s="10"/>
      <c r="CV414" s="10"/>
      <c r="CW414" s="10"/>
      <c r="CX414" s="10"/>
      <c r="CY414" s="10"/>
      <c r="CZ414" s="10"/>
      <c r="DA414" s="10"/>
      <c r="DB414" s="10"/>
      <c r="DC414" s="10"/>
      <c r="DD414" s="10"/>
      <c r="DE414" s="10"/>
      <c r="DF414" s="10"/>
      <c r="DG414" s="10"/>
      <c r="DH414" s="10"/>
      <c r="DI414" s="10"/>
      <c r="DJ414" s="10"/>
      <c r="DK414" s="10"/>
      <c r="DL414" s="10"/>
      <c r="DM414" s="10"/>
      <c r="DN414" s="10"/>
      <c r="DO414" s="10"/>
      <c r="DP414" s="10"/>
      <c r="DQ414" s="10"/>
      <c r="DR414" s="10"/>
      <c r="DS414" s="10"/>
      <c r="DT414" s="10"/>
      <c r="DU414" s="10"/>
      <c r="DV414" s="10"/>
    </row>
    <row r="415" spans="2:126" ht="15">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c r="BF415" s="10"/>
      <c r="BG415" s="10"/>
      <c r="BH415" s="10"/>
      <c r="BI415" s="10"/>
      <c r="BJ415" s="10"/>
      <c r="BK415" s="10"/>
      <c r="BL415" s="10"/>
      <c r="BM415" s="10"/>
      <c r="BN415" s="10"/>
      <c r="BO415" s="10"/>
      <c r="BP415" s="10"/>
      <c r="BQ415" s="10"/>
      <c r="BR415" s="10"/>
      <c r="BS415" s="10"/>
      <c r="BT415" s="10"/>
      <c r="BU415" s="10"/>
      <c r="BV415" s="10"/>
      <c r="BW415" s="10"/>
      <c r="BX415" s="10"/>
      <c r="BY415" s="10"/>
      <c r="BZ415" s="10"/>
      <c r="CA415" s="10"/>
      <c r="CB415" s="10"/>
      <c r="CC415" s="10"/>
      <c r="CD415" s="10"/>
      <c r="CE415" s="10"/>
      <c r="CF415" s="10"/>
      <c r="CG415" s="10"/>
      <c r="CH415" s="10"/>
      <c r="CI415" s="10"/>
      <c r="CJ415" s="10"/>
      <c r="CK415" s="10"/>
      <c r="CL415" s="10"/>
      <c r="CM415" s="10"/>
      <c r="CN415" s="10"/>
      <c r="CO415" s="10"/>
      <c r="CP415" s="10"/>
      <c r="CQ415" s="10"/>
      <c r="CR415" s="10"/>
      <c r="CS415" s="10"/>
      <c r="CT415" s="10"/>
      <c r="CU415" s="10"/>
      <c r="CV415" s="10"/>
      <c r="CW415" s="10"/>
      <c r="CX415" s="10"/>
      <c r="CY415" s="10"/>
      <c r="CZ415" s="10"/>
      <c r="DA415" s="10"/>
      <c r="DB415" s="10"/>
      <c r="DC415" s="10"/>
      <c r="DD415" s="10"/>
      <c r="DE415" s="10"/>
      <c r="DF415" s="10"/>
      <c r="DG415" s="10"/>
      <c r="DH415" s="10"/>
      <c r="DI415" s="10"/>
      <c r="DJ415" s="10"/>
      <c r="DK415" s="10"/>
      <c r="DL415" s="10"/>
      <c r="DM415" s="10"/>
      <c r="DN415" s="10"/>
      <c r="DO415" s="10"/>
      <c r="DP415" s="10"/>
      <c r="DQ415" s="10"/>
      <c r="DR415" s="10"/>
      <c r="DS415" s="10"/>
      <c r="DT415" s="10"/>
      <c r="DU415" s="10"/>
      <c r="DV415" s="10"/>
    </row>
    <row r="416" spans="2:126" ht="15">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c r="BF416" s="10"/>
      <c r="BG416" s="10"/>
      <c r="BH416" s="10"/>
      <c r="BI416" s="10"/>
      <c r="BJ416" s="10"/>
      <c r="BK416" s="10"/>
      <c r="BL416" s="10"/>
      <c r="BM416" s="10"/>
      <c r="BN416" s="10"/>
      <c r="BO416" s="10"/>
      <c r="BP416" s="10"/>
      <c r="BQ416" s="10"/>
      <c r="BR416" s="10"/>
      <c r="BS416" s="10"/>
      <c r="BT416" s="10"/>
      <c r="BU416" s="10"/>
      <c r="BV416" s="10"/>
      <c r="BW416" s="10"/>
      <c r="BX416" s="10"/>
      <c r="BY416" s="10"/>
      <c r="BZ416" s="10"/>
      <c r="CA416" s="10"/>
      <c r="CB416" s="10"/>
      <c r="CC416" s="10"/>
      <c r="CD416" s="10"/>
      <c r="CE416" s="10"/>
      <c r="CF416" s="10"/>
      <c r="CG416" s="10"/>
      <c r="CH416" s="10"/>
      <c r="CI416" s="10"/>
      <c r="CJ416" s="10"/>
      <c r="CK416" s="10"/>
      <c r="CL416" s="10"/>
      <c r="CM416" s="10"/>
      <c r="CN416" s="10"/>
      <c r="CO416" s="10"/>
      <c r="CP416" s="10"/>
      <c r="CQ416" s="10"/>
      <c r="CR416" s="10"/>
      <c r="CS416" s="10"/>
      <c r="CT416" s="10"/>
      <c r="CU416" s="10"/>
      <c r="CV416" s="10"/>
      <c r="CW416" s="10"/>
      <c r="CX416" s="10"/>
      <c r="CY416" s="10"/>
      <c r="CZ416" s="10"/>
      <c r="DA416" s="10"/>
      <c r="DB416" s="10"/>
      <c r="DC416" s="10"/>
      <c r="DD416" s="10"/>
      <c r="DE416" s="10"/>
      <c r="DF416" s="10"/>
      <c r="DG416" s="10"/>
      <c r="DH416" s="10"/>
      <c r="DI416" s="10"/>
      <c r="DJ416" s="10"/>
      <c r="DK416" s="10"/>
      <c r="DL416" s="10"/>
      <c r="DM416" s="10"/>
      <c r="DN416" s="10"/>
      <c r="DO416" s="10"/>
      <c r="DP416" s="10"/>
      <c r="DQ416" s="10"/>
      <c r="DR416" s="10"/>
      <c r="DS416" s="10"/>
      <c r="DT416" s="10"/>
      <c r="DU416" s="10"/>
      <c r="DV416" s="10"/>
    </row>
    <row r="417" spans="2:126" ht="15">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c r="BF417" s="10"/>
      <c r="BG417" s="10"/>
      <c r="BH417" s="10"/>
      <c r="BI417" s="10"/>
      <c r="BJ417" s="10"/>
      <c r="BK417" s="10"/>
      <c r="BL417" s="10"/>
      <c r="BM417" s="10"/>
      <c r="BN417" s="10"/>
      <c r="BO417" s="10"/>
      <c r="BP417" s="10"/>
      <c r="BQ417" s="10"/>
      <c r="BR417" s="10"/>
      <c r="BS417" s="10"/>
      <c r="BT417" s="10"/>
      <c r="BU417" s="10"/>
      <c r="BV417" s="10"/>
      <c r="BW417" s="10"/>
      <c r="BX417" s="10"/>
      <c r="BY417" s="10"/>
      <c r="BZ417" s="10"/>
      <c r="CA417" s="10"/>
      <c r="CB417" s="10"/>
      <c r="CC417" s="10"/>
      <c r="CD417" s="10"/>
      <c r="CE417" s="10"/>
      <c r="CF417" s="10"/>
      <c r="CG417" s="10"/>
      <c r="CH417" s="10"/>
      <c r="CI417" s="10"/>
      <c r="CJ417" s="10"/>
      <c r="CK417" s="10"/>
      <c r="CL417" s="10"/>
      <c r="CM417" s="10"/>
      <c r="CN417" s="10"/>
      <c r="CO417" s="10"/>
      <c r="CP417" s="10"/>
      <c r="CQ417" s="10"/>
      <c r="CR417" s="10"/>
      <c r="CS417" s="10"/>
      <c r="CT417" s="10"/>
      <c r="CU417" s="10"/>
      <c r="CV417" s="10"/>
      <c r="CW417" s="10"/>
      <c r="CX417" s="10"/>
      <c r="CY417" s="10"/>
      <c r="CZ417" s="10"/>
      <c r="DA417" s="10"/>
      <c r="DB417" s="10"/>
      <c r="DC417" s="10"/>
      <c r="DD417" s="10"/>
      <c r="DE417" s="10"/>
      <c r="DF417" s="10"/>
      <c r="DG417" s="10"/>
      <c r="DH417" s="10"/>
      <c r="DI417" s="10"/>
      <c r="DJ417" s="10"/>
      <c r="DK417" s="10"/>
      <c r="DL417" s="10"/>
      <c r="DM417" s="10"/>
      <c r="DN417" s="10"/>
      <c r="DO417" s="10"/>
      <c r="DP417" s="10"/>
      <c r="DQ417" s="10"/>
      <c r="DR417" s="10"/>
      <c r="DS417" s="10"/>
      <c r="DT417" s="10"/>
      <c r="DU417" s="10"/>
      <c r="DV417" s="10"/>
    </row>
    <row r="418" spans="2:126" ht="15">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c r="BF418" s="10"/>
      <c r="BG418" s="10"/>
      <c r="BH418" s="10"/>
      <c r="BI418" s="10"/>
      <c r="BJ418" s="10"/>
      <c r="BK418" s="10"/>
      <c r="BL418" s="10"/>
      <c r="BM418" s="10"/>
      <c r="BN418" s="10"/>
      <c r="BO418" s="10"/>
      <c r="BP418" s="10"/>
      <c r="BQ418" s="10"/>
      <c r="BR418" s="10"/>
      <c r="BS418" s="10"/>
      <c r="BT418" s="10"/>
      <c r="BU418" s="10"/>
      <c r="BV418" s="10"/>
      <c r="BW418" s="10"/>
      <c r="BX418" s="10"/>
      <c r="BY418" s="10"/>
      <c r="BZ418" s="10"/>
      <c r="CA418" s="10"/>
      <c r="CB418" s="10"/>
      <c r="CC418" s="10"/>
      <c r="CD418" s="10"/>
      <c r="CE418" s="10"/>
      <c r="CF418" s="10"/>
      <c r="CG418" s="10"/>
      <c r="CH418" s="10"/>
      <c r="CI418" s="10"/>
      <c r="CJ418" s="10"/>
      <c r="CK418" s="10"/>
      <c r="CL418" s="10"/>
      <c r="CM418" s="10"/>
      <c r="CN418" s="10"/>
      <c r="CO418" s="10"/>
      <c r="CP418" s="10"/>
      <c r="CQ418" s="10"/>
      <c r="CR418" s="10"/>
      <c r="CS418" s="10"/>
      <c r="CT418" s="10"/>
      <c r="CU418" s="10"/>
      <c r="CV418" s="10"/>
      <c r="CW418" s="10"/>
      <c r="CX418" s="10"/>
      <c r="CY418" s="10"/>
      <c r="CZ418" s="10"/>
      <c r="DA418" s="10"/>
      <c r="DB418" s="10"/>
      <c r="DC418" s="10"/>
      <c r="DD418" s="10"/>
      <c r="DE418" s="10"/>
      <c r="DF418" s="10"/>
      <c r="DG418" s="10"/>
      <c r="DH418" s="10"/>
      <c r="DI418" s="10"/>
      <c r="DJ418" s="10"/>
      <c r="DK418" s="10"/>
      <c r="DL418" s="10"/>
      <c r="DM418" s="10"/>
      <c r="DN418" s="10"/>
      <c r="DO418" s="10"/>
      <c r="DP418" s="10"/>
      <c r="DQ418" s="10"/>
      <c r="DR418" s="10"/>
      <c r="DS418" s="10"/>
      <c r="DT418" s="10"/>
      <c r="DU418" s="10"/>
      <c r="DV418" s="10"/>
    </row>
    <row r="419" spans="2:126" ht="15">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c r="BF419" s="10"/>
      <c r="BG419" s="10"/>
      <c r="BH419" s="10"/>
      <c r="BI419" s="10"/>
      <c r="BJ419" s="10"/>
      <c r="BK419" s="10"/>
      <c r="BL419" s="10"/>
      <c r="BM419" s="10"/>
      <c r="BN419" s="10"/>
      <c r="BO419" s="10"/>
      <c r="BP419" s="10"/>
      <c r="BQ419" s="10"/>
      <c r="BR419" s="10"/>
      <c r="BS419" s="10"/>
      <c r="BT419" s="10"/>
      <c r="BU419" s="10"/>
      <c r="BV419" s="10"/>
      <c r="BW419" s="10"/>
      <c r="BX419" s="10"/>
      <c r="BY419" s="10"/>
      <c r="BZ419" s="10"/>
      <c r="CA419" s="10"/>
      <c r="CB419" s="10"/>
      <c r="CC419" s="10"/>
      <c r="CD419" s="10"/>
      <c r="CE419" s="10"/>
      <c r="CF419" s="10"/>
      <c r="CG419" s="10"/>
      <c r="CH419" s="10"/>
      <c r="CI419" s="10"/>
      <c r="CJ419" s="10"/>
      <c r="CK419" s="10"/>
      <c r="CL419" s="10"/>
      <c r="CM419" s="10"/>
      <c r="CN419" s="10"/>
      <c r="CO419" s="10"/>
      <c r="CP419" s="10"/>
      <c r="CQ419" s="10"/>
      <c r="CR419" s="10"/>
      <c r="CS419" s="10"/>
      <c r="CT419" s="10"/>
      <c r="CU419" s="10"/>
      <c r="CV419" s="10"/>
      <c r="CW419" s="10"/>
      <c r="CX419" s="10"/>
      <c r="CY419" s="10"/>
      <c r="CZ419" s="10"/>
      <c r="DA419" s="10"/>
      <c r="DB419" s="10"/>
      <c r="DC419" s="10"/>
      <c r="DD419" s="10"/>
      <c r="DE419" s="10"/>
      <c r="DF419" s="10"/>
      <c r="DG419" s="10"/>
      <c r="DH419" s="10"/>
      <c r="DI419" s="10"/>
      <c r="DJ419" s="10"/>
      <c r="DK419" s="10"/>
      <c r="DL419" s="10"/>
      <c r="DM419" s="10"/>
      <c r="DN419" s="10"/>
      <c r="DO419" s="10"/>
      <c r="DP419" s="10"/>
      <c r="DQ419" s="10"/>
      <c r="DR419" s="10"/>
      <c r="DS419" s="10"/>
      <c r="DT419" s="10"/>
      <c r="DU419" s="10"/>
      <c r="DV419" s="10"/>
    </row>
    <row r="420" spans="2:126" ht="15">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c r="BF420" s="10"/>
      <c r="BG420" s="10"/>
      <c r="BH420" s="10"/>
      <c r="BI420" s="10"/>
      <c r="BJ420" s="10"/>
      <c r="BK420" s="10"/>
      <c r="BL420" s="10"/>
      <c r="BM420" s="10"/>
      <c r="BN420" s="10"/>
      <c r="BO420" s="10"/>
      <c r="BP420" s="10"/>
      <c r="BQ420" s="10"/>
      <c r="BR420" s="10"/>
      <c r="BS420" s="10"/>
      <c r="BT420" s="10"/>
      <c r="BU420" s="10"/>
      <c r="BV420" s="10"/>
      <c r="BW420" s="10"/>
      <c r="BX420" s="10"/>
      <c r="BY420" s="10"/>
      <c r="BZ420" s="10"/>
      <c r="CA420" s="10"/>
      <c r="CB420" s="10"/>
      <c r="CC420" s="10"/>
      <c r="CD420" s="10"/>
      <c r="CE420" s="10"/>
      <c r="CF420" s="10"/>
      <c r="CG420" s="10"/>
      <c r="CH420" s="10"/>
      <c r="CI420" s="10"/>
      <c r="CJ420" s="10"/>
      <c r="CK420" s="10"/>
      <c r="CL420" s="10"/>
      <c r="CM420" s="10"/>
      <c r="CN420" s="10"/>
      <c r="CO420" s="10"/>
      <c r="CP420" s="10"/>
      <c r="CQ420" s="10"/>
      <c r="CR420" s="10"/>
      <c r="CS420" s="10"/>
      <c r="CT420" s="10"/>
      <c r="CU420" s="10"/>
      <c r="CV420" s="10"/>
      <c r="CW420" s="10"/>
      <c r="CX420" s="10"/>
      <c r="CY420" s="10"/>
      <c r="CZ420" s="10"/>
      <c r="DA420" s="10"/>
      <c r="DB420" s="10"/>
      <c r="DC420" s="10"/>
      <c r="DD420" s="10"/>
      <c r="DE420" s="10"/>
      <c r="DF420" s="10"/>
      <c r="DG420" s="10"/>
      <c r="DH420" s="10"/>
      <c r="DI420" s="10"/>
      <c r="DJ420" s="10"/>
      <c r="DK420" s="10"/>
      <c r="DL420" s="10"/>
      <c r="DM420" s="10"/>
      <c r="DN420" s="10"/>
      <c r="DO420" s="10"/>
      <c r="DP420" s="10"/>
      <c r="DQ420" s="10"/>
      <c r="DR420" s="10"/>
      <c r="DS420" s="10"/>
      <c r="DT420" s="10"/>
      <c r="DU420" s="10"/>
      <c r="DV420" s="10"/>
    </row>
    <row r="421" spans="2:126" ht="15">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10"/>
      <c r="BM421" s="10"/>
      <c r="BN421" s="10"/>
      <c r="BO421" s="10"/>
      <c r="BP421" s="10"/>
      <c r="BQ421" s="10"/>
      <c r="BR421" s="10"/>
      <c r="BS421" s="10"/>
      <c r="BT421" s="10"/>
      <c r="BU421" s="10"/>
      <c r="BV421" s="10"/>
      <c r="BW421" s="10"/>
      <c r="BX421" s="10"/>
      <c r="BY421" s="10"/>
      <c r="BZ421" s="10"/>
      <c r="CA421" s="10"/>
      <c r="CB421" s="10"/>
      <c r="CC421" s="10"/>
      <c r="CD421" s="10"/>
      <c r="CE421" s="10"/>
      <c r="CF421" s="10"/>
      <c r="CG421" s="10"/>
      <c r="CH421" s="10"/>
      <c r="CI421" s="10"/>
      <c r="CJ421" s="10"/>
      <c r="CK421" s="10"/>
      <c r="CL421" s="10"/>
      <c r="CM421" s="10"/>
      <c r="CN421" s="10"/>
      <c r="CO421" s="10"/>
      <c r="CP421" s="10"/>
      <c r="CQ421" s="10"/>
      <c r="CR421" s="10"/>
      <c r="CS421" s="10"/>
      <c r="CT421" s="10"/>
      <c r="CU421" s="10"/>
      <c r="CV421" s="10"/>
      <c r="CW421" s="10"/>
      <c r="CX421" s="10"/>
      <c r="CY421" s="10"/>
      <c r="CZ421" s="10"/>
      <c r="DA421" s="10"/>
      <c r="DB421" s="10"/>
      <c r="DC421" s="10"/>
      <c r="DD421" s="10"/>
      <c r="DE421" s="10"/>
      <c r="DF421" s="10"/>
      <c r="DG421" s="10"/>
      <c r="DH421" s="10"/>
      <c r="DI421" s="10"/>
      <c r="DJ421" s="10"/>
      <c r="DK421" s="10"/>
      <c r="DL421" s="10"/>
      <c r="DM421" s="10"/>
      <c r="DN421" s="10"/>
      <c r="DO421" s="10"/>
      <c r="DP421" s="10"/>
      <c r="DQ421" s="10"/>
      <c r="DR421" s="10"/>
      <c r="DS421" s="10"/>
      <c r="DT421" s="10"/>
      <c r="DU421" s="10"/>
      <c r="DV421" s="10"/>
    </row>
    <row r="422" spans="2:126" ht="15">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10"/>
      <c r="BM422" s="10"/>
      <c r="BN422" s="10"/>
      <c r="BO422" s="10"/>
      <c r="BP422" s="10"/>
      <c r="BQ422" s="10"/>
      <c r="BR422" s="10"/>
      <c r="BS422" s="10"/>
      <c r="BT422" s="10"/>
      <c r="BU422" s="10"/>
      <c r="BV422" s="10"/>
      <c r="BW422" s="10"/>
      <c r="BX422" s="10"/>
      <c r="BY422" s="10"/>
      <c r="BZ422" s="10"/>
      <c r="CA422" s="10"/>
      <c r="CB422" s="10"/>
      <c r="CC422" s="10"/>
      <c r="CD422" s="10"/>
      <c r="CE422" s="10"/>
      <c r="CF422" s="10"/>
      <c r="CG422" s="10"/>
      <c r="CH422" s="10"/>
      <c r="CI422" s="10"/>
      <c r="CJ422" s="10"/>
      <c r="CK422" s="10"/>
      <c r="CL422" s="10"/>
      <c r="CM422" s="10"/>
      <c r="CN422" s="10"/>
      <c r="CO422" s="10"/>
      <c r="CP422" s="10"/>
      <c r="CQ422" s="10"/>
      <c r="CR422" s="10"/>
      <c r="CS422" s="10"/>
      <c r="CT422" s="10"/>
      <c r="CU422" s="10"/>
      <c r="CV422" s="10"/>
      <c r="CW422" s="10"/>
      <c r="CX422" s="10"/>
      <c r="CY422" s="10"/>
      <c r="CZ422" s="10"/>
      <c r="DA422" s="10"/>
      <c r="DB422" s="10"/>
      <c r="DC422" s="10"/>
      <c r="DD422" s="10"/>
      <c r="DE422" s="10"/>
      <c r="DF422" s="10"/>
      <c r="DG422" s="10"/>
      <c r="DH422" s="10"/>
      <c r="DI422" s="10"/>
      <c r="DJ422" s="10"/>
      <c r="DK422" s="10"/>
      <c r="DL422" s="10"/>
      <c r="DM422" s="10"/>
      <c r="DN422" s="10"/>
      <c r="DO422" s="10"/>
      <c r="DP422" s="10"/>
      <c r="DQ422" s="10"/>
      <c r="DR422" s="10"/>
      <c r="DS422" s="10"/>
      <c r="DT422" s="10"/>
      <c r="DU422" s="10"/>
      <c r="DV422" s="10"/>
    </row>
    <row r="423" spans="2:126" ht="15">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c r="BF423" s="10"/>
      <c r="BG423" s="10"/>
      <c r="BH423" s="10"/>
      <c r="BI423" s="10"/>
      <c r="BJ423" s="10"/>
      <c r="BK423" s="10"/>
      <c r="BL423" s="10"/>
      <c r="BM423" s="10"/>
      <c r="BN423" s="10"/>
      <c r="BO423" s="10"/>
      <c r="BP423" s="10"/>
      <c r="BQ423" s="10"/>
      <c r="BR423" s="10"/>
      <c r="BS423" s="10"/>
      <c r="BT423" s="10"/>
      <c r="BU423" s="10"/>
      <c r="BV423" s="10"/>
      <c r="BW423" s="10"/>
      <c r="BX423" s="10"/>
      <c r="BY423" s="10"/>
      <c r="BZ423" s="10"/>
      <c r="CA423" s="10"/>
      <c r="CB423" s="10"/>
      <c r="CC423" s="10"/>
      <c r="CD423" s="10"/>
      <c r="CE423" s="10"/>
      <c r="CF423" s="10"/>
      <c r="CG423" s="10"/>
      <c r="CH423" s="10"/>
      <c r="CI423" s="10"/>
      <c r="CJ423" s="10"/>
      <c r="CK423" s="10"/>
      <c r="CL423" s="10"/>
      <c r="CM423" s="10"/>
      <c r="CN423" s="10"/>
      <c r="CO423" s="10"/>
      <c r="CP423" s="10"/>
      <c r="CQ423" s="10"/>
      <c r="CR423" s="10"/>
      <c r="CS423" s="10"/>
      <c r="CT423" s="10"/>
      <c r="CU423" s="10"/>
      <c r="CV423" s="10"/>
      <c r="CW423" s="10"/>
      <c r="CX423" s="10"/>
      <c r="CY423" s="10"/>
      <c r="CZ423" s="10"/>
      <c r="DA423" s="10"/>
      <c r="DB423" s="10"/>
      <c r="DC423" s="10"/>
      <c r="DD423" s="10"/>
      <c r="DE423" s="10"/>
      <c r="DF423" s="10"/>
      <c r="DG423" s="10"/>
      <c r="DH423" s="10"/>
      <c r="DI423" s="10"/>
      <c r="DJ423" s="10"/>
      <c r="DK423" s="10"/>
      <c r="DL423" s="10"/>
      <c r="DM423" s="10"/>
      <c r="DN423" s="10"/>
      <c r="DO423" s="10"/>
      <c r="DP423" s="10"/>
      <c r="DQ423" s="10"/>
      <c r="DR423" s="10"/>
      <c r="DS423" s="10"/>
      <c r="DT423" s="10"/>
      <c r="DU423" s="10"/>
      <c r="DV423" s="10"/>
    </row>
    <row r="424" spans="2:126" ht="15">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c r="BF424" s="10"/>
      <c r="BG424" s="10"/>
      <c r="BH424" s="10"/>
      <c r="BI424" s="10"/>
      <c r="BJ424" s="10"/>
      <c r="BK424" s="10"/>
      <c r="BL424" s="10"/>
      <c r="BM424" s="10"/>
      <c r="BN424" s="10"/>
      <c r="BO424" s="10"/>
      <c r="BP424" s="10"/>
      <c r="BQ424" s="10"/>
      <c r="BR424" s="10"/>
      <c r="BS424" s="10"/>
      <c r="BT424" s="10"/>
      <c r="BU424" s="10"/>
      <c r="BV424" s="10"/>
      <c r="BW424" s="10"/>
      <c r="BX424" s="10"/>
      <c r="BY424" s="10"/>
      <c r="BZ424" s="10"/>
      <c r="CA424" s="10"/>
      <c r="CB424" s="10"/>
      <c r="CC424" s="10"/>
      <c r="CD424" s="10"/>
      <c r="CE424" s="10"/>
      <c r="CF424" s="10"/>
      <c r="CG424" s="10"/>
      <c r="CH424" s="10"/>
      <c r="CI424" s="10"/>
      <c r="CJ424" s="10"/>
      <c r="CK424" s="10"/>
      <c r="CL424" s="10"/>
      <c r="CM424" s="10"/>
      <c r="CN424" s="10"/>
      <c r="CO424" s="10"/>
      <c r="CP424" s="10"/>
      <c r="CQ424" s="10"/>
      <c r="CR424" s="10"/>
      <c r="CS424" s="10"/>
      <c r="CT424" s="10"/>
      <c r="CU424" s="10"/>
      <c r="CV424" s="10"/>
      <c r="CW424" s="10"/>
      <c r="CX424" s="10"/>
      <c r="CY424" s="10"/>
      <c r="CZ424" s="10"/>
      <c r="DA424" s="10"/>
      <c r="DB424" s="10"/>
      <c r="DC424" s="10"/>
      <c r="DD424" s="10"/>
      <c r="DE424" s="10"/>
      <c r="DF424" s="10"/>
      <c r="DG424" s="10"/>
      <c r="DH424" s="10"/>
      <c r="DI424" s="10"/>
      <c r="DJ424" s="10"/>
      <c r="DK424" s="10"/>
      <c r="DL424" s="10"/>
      <c r="DM424" s="10"/>
      <c r="DN424" s="10"/>
      <c r="DO424" s="10"/>
      <c r="DP424" s="10"/>
      <c r="DQ424" s="10"/>
      <c r="DR424" s="10"/>
      <c r="DS424" s="10"/>
      <c r="DT424" s="10"/>
      <c r="DU424" s="10"/>
      <c r="DV424" s="10"/>
    </row>
    <row r="425" spans="2:126" ht="15">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c r="BF425" s="10"/>
      <c r="BG425" s="10"/>
      <c r="BH425" s="10"/>
      <c r="BI425" s="10"/>
      <c r="BJ425" s="10"/>
      <c r="BK425" s="10"/>
      <c r="BL425" s="10"/>
      <c r="BM425" s="10"/>
      <c r="BN425" s="10"/>
      <c r="BO425" s="10"/>
      <c r="BP425" s="10"/>
      <c r="BQ425" s="10"/>
      <c r="BR425" s="10"/>
      <c r="BS425" s="10"/>
      <c r="BT425" s="10"/>
      <c r="BU425" s="10"/>
      <c r="BV425" s="10"/>
      <c r="BW425" s="10"/>
      <c r="BX425" s="10"/>
      <c r="BY425" s="10"/>
      <c r="BZ425" s="10"/>
      <c r="CA425" s="10"/>
      <c r="CB425" s="10"/>
      <c r="CC425" s="10"/>
      <c r="CD425" s="10"/>
      <c r="CE425" s="10"/>
      <c r="CF425" s="10"/>
      <c r="CG425" s="10"/>
      <c r="CH425" s="10"/>
      <c r="CI425" s="10"/>
      <c r="CJ425" s="10"/>
      <c r="CK425" s="10"/>
      <c r="CL425" s="10"/>
      <c r="CM425" s="10"/>
      <c r="CN425" s="10"/>
      <c r="CO425" s="10"/>
      <c r="CP425" s="10"/>
      <c r="CQ425" s="10"/>
      <c r="CR425" s="10"/>
      <c r="CS425" s="10"/>
      <c r="CT425" s="10"/>
      <c r="CU425" s="10"/>
      <c r="CV425" s="10"/>
      <c r="CW425" s="10"/>
      <c r="CX425" s="10"/>
      <c r="CY425" s="10"/>
      <c r="CZ425" s="10"/>
      <c r="DA425" s="10"/>
      <c r="DB425" s="10"/>
      <c r="DC425" s="10"/>
      <c r="DD425" s="10"/>
      <c r="DE425" s="10"/>
      <c r="DF425" s="10"/>
      <c r="DG425" s="10"/>
      <c r="DH425" s="10"/>
      <c r="DI425" s="10"/>
      <c r="DJ425" s="10"/>
      <c r="DK425" s="10"/>
      <c r="DL425" s="10"/>
      <c r="DM425" s="10"/>
      <c r="DN425" s="10"/>
      <c r="DO425" s="10"/>
      <c r="DP425" s="10"/>
      <c r="DQ425" s="10"/>
      <c r="DR425" s="10"/>
      <c r="DS425" s="10"/>
      <c r="DT425" s="10"/>
      <c r="DU425" s="10"/>
      <c r="DV425" s="10"/>
    </row>
    <row r="426" spans="2:126" ht="15">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c r="BF426" s="10"/>
      <c r="BG426" s="10"/>
      <c r="BH426" s="10"/>
      <c r="BI426" s="10"/>
      <c r="BJ426" s="10"/>
      <c r="BK426" s="10"/>
      <c r="BL426" s="10"/>
      <c r="BM426" s="10"/>
      <c r="BN426" s="10"/>
      <c r="BO426" s="10"/>
      <c r="BP426" s="10"/>
      <c r="BQ426" s="10"/>
      <c r="BR426" s="10"/>
      <c r="BS426" s="10"/>
      <c r="BT426" s="10"/>
      <c r="BU426" s="10"/>
      <c r="BV426" s="10"/>
      <c r="BW426" s="10"/>
      <c r="BX426" s="10"/>
      <c r="BY426" s="10"/>
      <c r="BZ426" s="10"/>
      <c r="CA426" s="10"/>
      <c r="CB426" s="10"/>
      <c r="CC426" s="10"/>
      <c r="CD426" s="10"/>
      <c r="CE426" s="10"/>
      <c r="CF426" s="10"/>
      <c r="CG426" s="10"/>
      <c r="CH426" s="10"/>
      <c r="CI426" s="10"/>
      <c r="CJ426" s="10"/>
      <c r="CK426" s="10"/>
      <c r="CL426" s="10"/>
      <c r="CM426" s="10"/>
      <c r="CN426" s="10"/>
      <c r="CO426" s="10"/>
      <c r="CP426" s="10"/>
      <c r="CQ426" s="10"/>
      <c r="CR426" s="10"/>
      <c r="CS426" s="10"/>
      <c r="CT426" s="10"/>
      <c r="CU426" s="10"/>
      <c r="CV426" s="10"/>
      <c r="CW426" s="10"/>
      <c r="CX426" s="10"/>
      <c r="CY426" s="10"/>
      <c r="CZ426" s="10"/>
      <c r="DA426" s="10"/>
      <c r="DB426" s="10"/>
      <c r="DC426" s="10"/>
      <c r="DD426" s="10"/>
      <c r="DE426" s="10"/>
      <c r="DF426" s="10"/>
      <c r="DG426" s="10"/>
      <c r="DH426" s="10"/>
      <c r="DI426" s="10"/>
      <c r="DJ426" s="10"/>
      <c r="DK426" s="10"/>
      <c r="DL426" s="10"/>
      <c r="DM426" s="10"/>
      <c r="DN426" s="10"/>
      <c r="DO426" s="10"/>
      <c r="DP426" s="10"/>
      <c r="DQ426" s="10"/>
      <c r="DR426" s="10"/>
      <c r="DS426" s="10"/>
      <c r="DT426" s="10"/>
      <c r="DU426" s="10"/>
      <c r="DV426" s="10"/>
    </row>
    <row r="427" spans="2:126" ht="15">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c r="BF427" s="10"/>
      <c r="BG427" s="10"/>
      <c r="BH427" s="10"/>
      <c r="BI427" s="10"/>
      <c r="BJ427" s="10"/>
      <c r="BK427" s="10"/>
      <c r="BL427" s="10"/>
      <c r="BM427" s="10"/>
      <c r="BN427" s="10"/>
      <c r="BO427" s="10"/>
      <c r="BP427" s="10"/>
      <c r="BQ427" s="10"/>
      <c r="BR427" s="10"/>
      <c r="BS427" s="10"/>
      <c r="BT427" s="10"/>
      <c r="BU427" s="10"/>
      <c r="BV427" s="10"/>
      <c r="BW427" s="10"/>
      <c r="BX427" s="10"/>
      <c r="BY427" s="10"/>
      <c r="BZ427" s="10"/>
      <c r="CA427" s="10"/>
      <c r="CB427" s="10"/>
      <c r="CC427" s="10"/>
      <c r="CD427" s="10"/>
      <c r="CE427" s="10"/>
      <c r="CF427" s="10"/>
      <c r="CG427" s="10"/>
      <c r="CH427" s="10"/>
      <c r="CI427" s="10"/>
      <c r="CJ427" s="10"/>
      <c r="CK427" s="10"/>
      <c r="CL427" s="10"/>
      <c r="CM427" s="10"/>
      <c r="CN427" s="10"/>
      <c r="CO427" s="10"/>
      <c r="CP427" s="10"/>
      <c r="CQ427" s="10"/>
      <c r="CR427" s="10"/>
      <c r="CS427" s="10"/>
      <c r="CT427" s="10"/>
      <c r="CU427" s="10"/>
      <c r="CV427" s="10"/>
      <c r="CW427" s="10"/>
      <c r="CX427" s="10"/>
      <c r="CY427" s="10"/>
      <c r="CZ427" s="10"/>
      <c r="DA427" s="10"/>
      <c r="DB427" s="10"/>
      <c r="DC427" s="10"/>
      <c r="DD427" s="10"/>
      <c r="DE427" s="10"/>
      <c r="DF427" s="10"/>
      <c r="DG427" s="10"/>
      <c r="DH427" s="10"/>
      <c r="DI427" s="10"/>
      <c r="DJ427" s="10"/>
      <c r="DK427" s="10"/>
      <c r="DL427" s="10"/>
      <c r="DM427" s="10"/>
      <c r="DN427" s="10"/>
      <c r="DO427" s="10"/>
      <c r="DP427" s="10"/>
      <c r="DQ427" s="10"/>
      <c r="DR427" s="10"/>
      <c r="DS427" s="10"/>
      <c r="DT427" s="10"/>
      <c r="DU427" s="10"/>
      <c r="DV427" s="10"/>
    </row>
    <row r="428" spans="2:126" ht="15">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c r="BF428" s="10"/>
      <c r="BG428" s="10"/>
      <c r="BH428" s="10"/>
      <c r="BI428" s="10"/>
      <c r="BJ428" s="10"/>
      <c r="BK428" s="10"/>
      <c r="BL428" s="10"/>
      <c r="BM428" s="10"/>
      <c r="BN428" s="10"/>
      <c r="BO428" s="10"/>
      <c r="BP428" s="10"/>
      <c r="BQ428" s="10"/>
      <c r="BR428" s="10"/>
      <c r="BS428" s="10"/>
      <c r="BT428" s="10"/>
      <c r="BU428" s="10"/>
      <c r="BV428" s="10"/>
      <c r="BW428" s="10"/>
      <c r="BX428" s="10"/>
      <c r="BY428" s="10"/>
      <c r="BZ428" s="10"/>
      <c r="CA428" s="10"/>
      <c r="CB428" s="10"/>
      <c r="CC428" s="10"/>
      <c r="CD428" s="10"/>
      <c r="CE428" s="10"/>
      <c r="CF428" s="10"/>
      <c r="CG428" s="10"/>
      <c r="CH428" s="10"/>
      <c r="CI428" s="10"/>
      <c r="CJ428" s="10"/>
      <c r="CK428" s="10"/>
      <c r="CL428" s="10"/>
      <c r="CM428" s="10"/>
      <c r="CN428" s="10"/>
      <c r="CO428" s="10"/>
      <c r="CP428" s="10"/>
      <c r="CQ428" s="10"/>
      <c r="CR428" s="10"/>
      <c r="CS428" s="10"/>
      <c r="CT428" s="10"/>
      <c r="CU428" s="10"/>
      <c r="CV428" s="10"/>
      <c r="CW428" s="10"/>
      <c r="CX428" s="10"/>
      <c r="CY428" s="10"/>
      <c r="CZ428" s="10"/>
      <c r="DA428" s="10"/>
      <c r="DB428" s="10"/>
      <c r="DC428" s="10"/>
      <c r="DD428" s="10"/>
      <c r="DE428" s="10"/>
      <c r="DF428" s="10"/>
      <c r="DG428" s="10"/>
      <c r="DH428" s="10"/>
      <c r="DI428" s="10"/>
      <c r="DJ428" s="10"/>
      <c r="DK428" s="10"/>
      <c r="DL428" s="10"/>
      <c r="DM428" s="10"/>
      <c r="DN428" s="10"/>
      <c r="DO428" s="10"/>
      <c r="DP428" s="10"/>
      <c r="DQ428" s="10"/>
      <c r="DR428" s="10"/>
      <c r="DS428" s="10"/>
      <c r="DT428" s="10"/>
      <c r="DU428" s="10"/>
      <c r="DV428" s="10"/>
    </row>
    <row r="429" spans="2:126" ht="15">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10"/>
      <c r="BM429" s="10"/>
      <c r="BN429" s="10"/>
      <c r="BO429" s="10"/>
      <c r="BP429" s="10"/>
      <c r="BQ429" s="10"/>
      <c r="BR429" s="10"/>
      <c r="BS429" s="10"/>
      <c r="BT429" s="10"/>
      <c r="BU429" s="10"/>
      <c r="BV429" s="10"/>
      <c r="BW429" s="10"/>
      <c r="BX429" s="10"/>
      <c r="BY429" s="10"/>
      <c r="BZ429" s="10"/>
      <c r="CA429" s="10"/>
      <c r="CB429" s="10"/>
      <c r="CC429" s="10"/>
      <c r="CD429" s="10"/>
      <c r="CE429" s="10"/>
      <c r="CF429" s="10"/>
      <c r="CG429" s="10"/>
      <c r="CH429" s="10"/>
      <c r="CI429" s="10"/>
      <c r="CJ429" s="10"/>
      <c r="CK429" s="10"/>
      <c r="CL429" s="10"/>
      <c r="CM429" s="10"/>
      <c r="CN429" s="10"/>
      <c r="CO429" s="10"/>
      <c r="CP429" s="10"/>
      <c r="CQ429" s="10"/>
      <c r="CR429" s="10"/>
      <c r="CS429" s="10"/>
      <c r="CT429" s="10"/>
      <c r="CU429" s="10"/>
      <c r="CV429" s="10"/>
      <c r="CW429" s="10"/>
      <c r="CX429" s="10"/>
      <c r="CY429" s="10"/>
      <c r="CZ429" s="10"/>
      <c r="DA429" s="10"/>
      <c r="DB429" s="10"/>
      <c r="DC429" s="10"/>
      <c r="DD429" s="10"/>
      <c r="DE429" s="10"/>
      <c r="DF429" s="10"/>
      <c r="DG429" s="10"/>
      <c r="DH429" s="10"/>
      <c r="DI429" s="10"/>
      <c r="DJ429" s="10"/>
      <c r="DK429" s="10"/>
      <c r="DL429" s="10"/>
      <c r="DM429" s="10"/>
      <c r="DN429" s="10"/>
      <c r="DO429" s="10"/>
      <c r="DP429" s="10"/>
      <c r="DQ429" s="10"/>
      <c r="DR429" s="10"/>
      <c r="DS429" s="10"/>
      <c r="DT429" s="10"/>
      <c r="DU429" s="10"/>
      <c r="DV429" s="10"/>
    </row>
    <row r="430" spans="2:126" ht="15">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10"/>
      <c r="BM430" s="10"/>
      <c r="BN430" s="10"/>
      <c r="BO430" s="10"/>
      <c r="BP430" s="10"/>
      <c r="BQ430" s="10"/>
      <c r="BR430" s="10"/>
      <c r="BS430" s="10"/>
      <c r="BT430" s="10"/>
      <c r="BU430" s="10"/>
      <c r="BV430" s="10"/>
      <c r="BW430" s="10"/>
      <c r="BX430" s="10"/>
      <c r="BY430" s="10"/>
      <c r="BZ430" s="10"/>
      <c r="CA430" s="10"/>
      <c r="CB430" s="10"/>
      <c r="CC430" s="10"/>
      <c r="CD430" s="10"/>
      <c r="CE430" s="10"/>
      <c r="CF430" s="10"/>
      <c r="CG430" s="10"/>
      <c r="CH430" s="10"/>
      <c r="CI430" s="10"/>
      <c r="CJ430" s="10"/>
      <c r="CK430" s="10"/>
      <c r="CL430" s="10"/>
      <c r="CM430" s="10"/>
      <c r="CN430" s="10"/>
      <c r="CO430" s="10"/>
      <c r="CP430" s="10"/>
      <c r="CQ430" s="10"/>
      <c r="CR430" s="10"/>
      <c r="CS430" s="10"/>
      <c r="CT430" s="10"/>
      <c r="CU430" s="10"/>
      <c r="CV430" s="10"/>
      <c r="CW430" s="10"/>
      <c r="CX430" s="10"/>
      <c r="CY430" s="10"/>
      <c r="CZ430" s="10"/>
      <c r="DA430" s="10"/>
      <c r="DB430" s="10"/>
      <c r="DC430" s="10"/>
      <c r="DD430" s="10"/>
      <c r="DE430" s="10"/>
      <c r="DF430" s="10"/>
      <c r="DG430" s="10"/>
      <c r="DH430" s="10"/>
      <c r="DI430" s="10"/>
      <c r="DJ430" s="10"/>
      <c r="DK430" s="10"/>
      <c r="DL430" s="10"/>
      <c r="DM430" s="10"/>
      <c r="DN430" s="10"/>
      <c r="DO430" s="10"/>
      <c r="DP430" s="10"/>
      <c r="DQ430" s="10"/>
      <c r="DR430" s="10"/>
      <c r="DS430" s="10"/>
      <c r="DT430" s="10"/>
      <c r="DU430" s="10"/>
      <c r="DV430" s="10"/>
    </row>
    <row r="431" spans="2:126" ht="15">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c r="BF431" s="10"/>
      <c r="BG431" s="10"/>
      <c r="BH431" s="10"/>
      <c r="BI431" s="10"/>
      <c r="BJ431" s="10"/>
      <c r="BK431" s="10"/>
      <c r="BL431" s="10"/>
      <c r="BM431" s="10"/>
      <c r="BN431" s="10"/>
      <c r="BO431" s="10"/>
      <c r="BP431" s="10"/>
      <c r="BQ431" s="10"/>
      <c r="BR431" s="10"/>
      <c r="BS431" s="10"/>
      <c r="BT431" s="10"/>
      <c r="BU431" s="10"/>
      <c r="BV431" s="10"/>
      <c r="BW431" s="10"/>
      <c r="BX431" s="10"/>
      <c r="BY431" s="10"/>
      <c r="BZ431" s="10"/>
      <c r="CA431" s="10"/>
      <c r="CB431" s="10"/>
      <c r="CC431" s="10"/>
      <c r="CD431" s="10"/>
      <c r="CE431" s="10"/>
      <c r="CF431" s="10"/>
      <c r="CG431" s="10"/>
      <c r="CH431" s="10"/>
      <c r="CI431" s="10"/>
      <c r="CJ431" s="10"/>
      <c r="CK431" s="10"/>
      <c r="CL431" s="10"/>
      <c r="CM431" s="10"/>
      <c r="CN431" s="10"/>
      <c r="CO431" s="10"/>
      <c r="CP431" s="10"/>
      <c r="CQ431" s="10"/>
      <c r="CR431" s="10"/>
      <c r="CS431" s="10"/>
      <c r="CT431" s="10"/>
      <c r="CU431" s="10"/>
      <c r="CV431" s="10"/>
      <c r="CW431" s="10"/>
      <c r="CX431" s="10"/>
      <c r="CY431" s="10"/>
      <c r="CZ431" s="10"/>
      <c r="DA431" s="10"/>
      <c r="DB431" s="10"/>
      <c r="DC431" s="10"/>
      <c r="DD431" s="10"/>
      <c r="DE431" s="10"/>
      <c r="DF431" s="10"/>
      <c r="DG431" s="10"/>
      <c r="DH431" s="10"/>
      <c r="DI431" s="10"/>
      <c r="DJ431" s="10"/>
      <c r="DK431" s="10"/>
      <c r="DL431" s="10"/>
      <c r="DM431" s="10"/>
      <c r="DN431" s="10"/>
      <c r="DO431" s="10"/>
      <c r="DP431" s="10"/>
      <c r="DQ431" s="10"/>
      <c r="DR431" s="10"/>
      <c r="DS431" s="10"/>
      <c r="DT431" s="10"/>
      <c r="DU431" s="10"/>
      <c r="DV431" s="10"/>
    </row>
    <row r="432" spans="2:126" ht="15">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c r="BF432" s="10"/>
      <c r="BG432" s="10"/>
      <c r="BH432" s="10"/>
      <c r="BI432" s="10"/>
      <c r="BJ432" s="10"/>
      <c r="BK432" s="10"/>
      <c r="BL432" s="10"/>
      <c r="BM432" s="10"/>
      <c r="BN432" s="10"/>
      <c r="BO432" s="10"/>
      <c r="BP432" s="10"/>
      <c r="BQ432" s="10"/>
      <c r="BR432" s="10"/>
      <c r="BS432" s="10"/>
      <c r="BT432" s="10"/>
      <c r="BU432" s="10"/>
      <c r="BV432" s="10"/>
      <c r="BW432" s="10"/>
      <c r="BX432" s="10"/>
      <c r="BY432" s="10"/>
      <c r="BZ432" s="10"/>
      <c r="CA432" s="10"/>
      <c r="CB432" s="10"/>
      <c r="CC432" s="10"/>
      <c r="CD432" s="10"/>
      <c r="CE432" s="10"/>
      <c r="CF432" s="10"/>
      <c r="CG432" s="10"/>
      <c r="CH432" s="10"/>
      <c r="CI432" s="10"/>
      <c r="CJ432" s="10"/>
      <c r="CK432" s="10"/>
      <c r="CL432" s="10"/>
      <c r="CM432" s="10"/>
      <c r="CN432" s="10"/>
      <c r="CO432" s="10"/>
      <c r="CP432" s="10"/>
      <c r="CQ432" s="10"/>
      <c r="CR432" s="10"/>
      <c r="CS432" s="10"/>
      <c r="CT432" s="10"/>
      <c r="CU432" s="10"/>
      <c r="CV432" s="10"/>
      <c r="CW432" s="10"/>
      <c r="CX432" s="10"/>
      <c r="CY432" s="10"/>
      <c r="CZ432" s="10"/>
      <c r="DA432" s="10"/>
      <c r="DB432" s="10"/>
      <c r="DC432" s="10"/>
      <c r="DD432" s="10"/>
      <c r="DE432" s="10"/>
      <c r="DF432" s="10"/>
      <c r="DG432" s="10"/>
      <c r="DH432" s="10"/>
      <c r="DI432" s="10"/>
      <c r="DJ432" s="10"/>
      <c r="DK432" s="10"/>
      <c r="DL432" s="10"/>
      <c r="DM432" s="10"/>
      <c r="DN432" s="10"/>
      <c r="DO432" s="10"/>
      <c r="DP432" s="10"/>
      <c r="DQ432" s="10"/>
      <c r="DR432" s="10"/>
      <c r="DS432" s="10"/>
      <c r="DT432" s="10"/>
      <c r="DU432" s="10"/>
      <c r="DV432" s="10"/>
    </row>
    <row r="433" spans="2:126" ht="15">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c r="BF433" s="10"/>
      <c r="BG433" s="10"/>
      <c r="BH433" s="10"/>
      <c r="BI433" s="10"/>
      <c r="BJ433" s="10"/>
      <c r="BK433" s="10"/>
      <c r="BL433" s="10"/>
      <c r="BM433" s="10"/>
      <c r="BN433" s="10"/>
      <c r="BO433" s="10"/>
      <c r="BP433" s="10"/>
      <c r="BQ433" s="10"/>
      <c r="BR433" s="10"/>
      <c r="BS433" s="10"/>
      <c r="BT433" s="10"/>
      <c r="BU433" s="10"/>
      <c r="BV433" s="10"/>
      <c r="BW433" s="10"/>
      <c r="BX433" s="10"/>
      <c r="BY433" s="10"/>
      <c r="BZ433" s="10"/>
      <c r="CA433" s="10"/>
      <c r="CB433" s="10"/>
      <c r="CC433" s="10"/>
      <c r="CD433" s="10"/>
      <c r="CE433" s="10"/>
      <c r="CF433" s="10"/>
      <c r="CG433" s="10"/>
      <c r="CH433" s="10"/>
      <c r="CI433" s="10"/>
      <c r="CJ433" s="10"/>
      <c r="CK433" s="10"/>
      <c r="CL433" s="10"/>
      <c r="CM433" s="10"/>
      <c r="CN433" s="10"/>
      <c r="CO433" s="10"/>
      <c r="CP433" s="10"/>
      <c r="CQ433" s="10"/>
      <c r="CR433" s="10"/>
      <c r="CS433" s="10"/>
      <c r="CT433" s="10"/>
      <c r="CU433" s="10"/>
      <c r="CV433" s="10"/>
      <c r="CW433" s="10"/>
      <c r="CX433" s="10"/>
      <c r="CY433" s="10"/>
      <c r="CZ433" s="10"/>
      <c r="DA433" s="10"/>
      <c r="DB433" s="10"/>
      <c r="DC433" s="10"/>
      <c r="DD433" s="10"/>
      <c r="DE433" s="10"/>
      <c r="DF433" s="10"/>
      <c r="DG433" s="10"/>
      <c r="DH433" s="10"/>
      <c r="DI433" s="10"/>
      <c r="DJ433" s="10"/>
      <c r="DK433" s="10"/>
      <c r="DL433" s="10"/>
      <c r="DM433" s="10"/>
      <c r="DN433" s="10"/>
      <c r="DO433" s="10"/>
      <c r="DP433" s="10"/>
      <c r="DQ433" s="10"/>
      <c r="DR433" s="10"/>
      <c r="DS433" s="10"/>
      <c r="DT433" s="10"/>
      <c r="DU433" s="10"/>
      <c r="DV433" s="10"/>
    </row>
    <row r="434" spans="2:126" ht="15">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c r="BM434" s="10"/>
      <c r="BN434" s="10"/>
      <c r="BO434" s="10"/>
      <c r="BP434" s="10"/>
      <c r="BQ434" s="10"/>
      <c r="BR434" s="10"/>
      <c r="BS434" s="10"/>
      <c r="BT434" s="10"/>
      <c r="BU434" s="10"/>
      <c r="BV434" s="10"/>
      <c r="BW434" s="10"/>
      <c r="BX434" s="10"/>
      <c r="BY434" s="10"/>
      <c r="BZ434" s="10"/>
      <c r="CA434" s="10"/>
      <c r="CB434" s="10"/>
      <c r="CC434" s="10"/>
      <c r="CD434" s="10"/>
      <c r="CE434" s="10"/>
      <c r="CF434" s="10"/>
      <c r="CG434" s="10"/>
      <c r="CH434" s="10"/>
      <c r="CI434" s="10"/>
      <c r="CJ434" s="10"/>
      <c r="CK434" s="10"/>
      <c r="CL434" s="10"/>
      <c r="CM434" s="10"/>
      <c r="CN434" s="10"/>
      <c r="CO434" s="10"/>
      <c r="CP434" s="10"/>
      <c r="CQ434" s="10"/>
      <c r="CR434" s="10"/>
      <c r="CS434" s="10"/>
      <c r="CT434" s="10"/>
      <c r="CU434" s="10"/>
      <c r="CV434" s="10"/>
      <c r="CW434" s="10"/>
      <c r="CX434" s="10"/>
      <c r="CY434" s="10"/>
      <c r="CZ434" s="10"/>
      <c r="DA434" s="10"/>
      <c r="DB434" s="10"/>
      <c r="DC434" s="10"/>
      <c r="DD434" s="10"/>
      <c r="DE434" s="10"/>
      <c r="DF434" s="10"/>
      <c r="DG434" s="10"/>
      <c r="DH434" s="10"/>
      <c r="DI434" s="10"/>
      <c r="DJ434" s="10"/>
      <c r="DK434" s="10"/>
      <c r="DL434" s="10"/>
      <c r="DM434" s="10"/>
      <c r="DN434" s="10"/>
      <c r="DO434" s="10"/>
      <c r="DP434" s="10"/>
      <c r="DQ434" s="10"/>
      <c r="DR434" s="10"/>
      <c r="DS434" s="10"/>
      <c r="DT434" s="10"/>
      <c r="DU434" s="10"/>
      <c r="DV434" s="10"/>
    </row>
    <row r="435" spans="2:126" ht="15">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c r="BF435" s="10"/>
      <c r="BG435" s="10"/>
      <c r="BH435" s="10"/>
      <c r="BI435" s="10"/>
      <c r="BJ435" s="10"/>
      <c r="BK435" s="10"/>
      <c r="BL435" s="10"/>
      <c r="BM435" s="10"/>
      <c r="BN435" s="10"/>
      <c r="BO435" s="10"/>
      <c r="BP435" s="10"/>
      <c r="BQ435" s="10"/>
      <c r="BR435" s="10"/>
      <c r="BS435" s="10"/>
      <c r="BT435" s="10"/>
      <c r="BU435" s="10"/>
      <c r="BV435" s="10"/>
      <c r="BW435" s="10"/>
      <c r="BX435" s="10"/>
      <c r="BY435" s="10"/>
      <c r="BZ435" s="10"/>
      <c r="CA435" s="10"/>
      <c r="CB435" s="10"/>
      <c r="CC435" s="10"/>
      <c r="CD435" s="10"/>
      <c r="CE435" s="10"/>
      <c r="CF435" s="10"/>
      <c r="CG435" s="10"/>
      <c r="CH435" s="10"/>
      <c r="CI435" s="10"/>
      <c r="CJ435" s="10"/>
      <c r="CK435" s="10"/>
      <c r="CL435" s="10"/>
      <c r="CM435" s="10"/>
      <c r="CN435" s="10"/>
      <c r="CO435" s="10"/>
      <c r="CP435" s="10"/>
      <c r="CQ435" s="10"/>
      <c r="CR435" s="10"/>
      <c r="CS435" s="10"/>
      <c r="CT435" s="10"/>
      <c r="CU435" s="10"/>
      <c r="CV435" s="10"/>
      <c r="CW435" s="10"/>
      <c r="CX435" s="10"/>
      <c r="CY435" s="10"/>
      <c r="CZ435" s="10"/>
      <c r="DA435" s="10"/>
      <c r="DB435" s="10"/>
      <c r="DC435" s="10"/>
      <c r="DD435" s="10"/>
      <c r="DE435" s="10"/>
      <c r="DF435" s="10"/>
      <c r="DG435" s="10"/>
      <c r="DH435" s="10"/>
      <c r="DI435" s="10"/>
      <c r="DJ435" s="10"/>
      <c r="DK435" s="10"/>
      <c r="DL435" s="10"/>
      <c r="DM435" s="10"/>
      <c r="DN435" s="10"/>
      <c r="DO435" s="10"/>
      <c r="DP435" s="10"/>
      <c r="DQ435" s="10"/>
      <c r="DR435" s="10"/>
      <c r="DS435" s="10"/>
      <c r="DT435" s="10"/>
      <c r="DU435" s="10"/>
      <c r="DV435" s="10"/>
    </row>
    <row r="436" spans="2:126" ht="15">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c r="BF436" s="10"/>
      <c r="BG436" s="10"/>
      <c r="BH436" s="10"/>
      <c r="BI436" s="10"/>
      <c r="BJ436" s="10"/>
      <c r="BK436" s="10"/>
      <c r="BL436" s="10"/>
      <c r="BM436" s="10"/>
      <c r="BN436" s="10"/>
      <c r="BO436" s="10"/>
      <c r="BP436" s="10"/>
      <c r="BQ436" s="10"/>
      <c r="BR436" s="10"/>
      <c r="BS436" s="10"/>
      <c r="BT436" s="10"/>
      <c r="BU436" s="10"/>
      <c r="BV436" s="10"/>
      <c r="BW436" s="10"/>
      <c r="BX436" s="10"/>
      <c r="BY436" s="10"/>
      <c r="BZ436" s="10"/>
      <c r="CA436" s="10"/>
      <c r="CB436" s="10"/>
      <c r="CC436" s="10"/>
      <c r="CD436" s="10"/>
      <c r="CE436" s="10"/>
      <c r="CF436" s="10"/>
      <c r="CG436" s="10"/>
      <c r="CH436" s="10"/>
      <c r="CI436" s="10"/>
      <c r="CJ436" s="10"/>
      <c r="CK436" s="10"/>
      <c r="CL436" s="10"/>
      <c r="CM436" s="10"/>
      <c r="CN436" s="10"/>
      <c r="CO436" s="10"/>
      <c r="CP436" s="10"/>
      <c r="CQ436" s="10"/>
      <c r="CR436" s="10"/>
      <c r="CS436" s="10"/>
      <c r="CT436" s="10"/>
      <c r="CU436" s="10"/>
      <c r="CV436" s="10"/>
      <c r="CW436" s="10"/>
      <c r="CX436" s="10"/>
      <c r="CY436" s="10"/>
      <c r="CZ436" s="10"/>
      <c r="DA436" s="10"/>
      <c r="DB436" s="10"/>
      <c r="DC436" s="10"/>
      <c r="DD436" s="10"/>
      <c r="DE436" s="10"/>
      <c r="DF436" s="10"/>
      <c r="DG436" s="10"/>
      <c r="DH436" s="10"/>
      <c r="DI436" s="10"/>
      <c r="DJ436" s="10"/>
      <c r="DK436" s="10"/>
      <c r="DL436" s="10"/>
      <c r="DM436" s="10"/>
      <c r="DN436" s="10"/>
      <c r="DO436" s="10"/>
      <c r="DP436" s="10"/>
      <c r="DQ436" s="10"/>
      <c r="DR436" s="10"/>
      <c r="DS436" s="10"/>
      <c r="DT436" s="10"/>
      <c r="DU436" s="10"/>
      <c r="DV436" s="10"/>
    </row>
    <row r="437" spans="2:126" ht="15">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c r="BF437" s="10"/>
      <c r="BG437" s="10"/>
      <c r="BH437" s="10"/>
      <c r="BI437" s="10"/>
      <c r="BJ437" s="10"/>
      <c r="BK437" s="10"/>
      <c r="BL437" s="10"/>
      <c r="BM437" s="10"/>
      <c r="BN437" s="10"/>
      <c r="BO437" s="10"/>
      <c r="BP437" s="10"/>
      <c r="BQ437" s="10"/>
      <c r="BR437" s="10"/>
      <c r="BS437" s="10"/>
      <c r="BT437" s="10"/>
      <c r="BU437" s="10"/>
      <c r="BV437" s="10"/>
      <c r="BW437" s="10"/>
      <c r="BX437" s="10"/>
      <c r="BY437" s="10"/>
      <c r="BZ437" s="10"/>
      <c r="CA437" s="10"/>
      <c r="CB437" s="10"/>
      <c r="CC437" s="10"/>
      <c r="CD437" s="10"/>
      <c r="CE437" s="10"/>
      <c r="CF437" s="10"/>
      <c r="CG437" s="10"/>
      <c r="CH437" s="10"/>
      <c r="CI437" s="10"/>
      <c r="CJ437" s="10"/>
      <c r="CK437" s="10"/>
      <c r="CL437" s="10"/>
      <c r="CM437" s="10"/>
      <c r="CN437" s="10"/>
      <c r="CO437" s="10"/>
      <c r="CP437" s="10"/>
      <c r="CQ437" s="10"/>
      <c r="CR437" s="10"/>
      <c r="CS437" s="10"/>
      <c r="CT437" s="10"/>
      <c r="CU437" s="10"/>
      <c r="CV437" s="10"/>
      <c r="CW437" s="10"/>
      <c r="CX437" s="10"/>
      <c r="CY437" s="10"/>
      <c r="CZ437" s="10"/>
      <c r="DA437" s="10"/>
      <c r="DB437" s="10"/>
      <c r="DC437" s="10"/>
      <c r="DD437" s="10"/>
      <c r="DE437" s="10"/>
      <c r="DF437" s="10"/>
      <c r="DG437" s="10"/>
      <c r="DH437" s="10"/>
      <c r="DI437" s="10"/>
      <c r="DJ437" s="10"/>
      <c r="DK437" s="10"/>
      <c r="DL437" s="10"/>
      <c r="DM437" s="10"/>
      <c r="DN437" s="10"/>
      <c r="DO437" s="10"/>
      <c r="DP437" s="10"/>
      <c r="DQ437" s="10"/>
      <c r="DR437" s="10"/>
      <c r="DS437" s="10"/>
      <c r="DT437" s="10"/>
      <c r="DU437" s="10"/>
      <c r="DV437" s="10"/>
    </row>
    <row r="438" spans="2:126" ht="15">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c r="BF438" s="10"/>
      <c r="BG438" s="10"/>
      <c r="BH438" s="10"/>
      <c r="BI438" s="10"/>
      <c r="BJ438" s="10"/>
      <c r="BK438" s="10"/>
      <c r="BL438" s="10"/>
      <c r="BM438" s="10"/>
      <c r="BN438" s="10"/>
      <c r="BO438" s="10"/>
      <c r="BP438" s="10"/>
      <c r="BQ438" s="10"/>
      <c r="BR438" s="10"/>
      <c r="BS438" s="10"/>
      <c r="BT438" s="10"/>
      <c r="BU438" s="10"/>
      <c r="BV438" s="10"/>
      <c r="BW438" s="10"/>
      <c r="BX438" s="10"/>
      <c r="BY438" s="10"/>
      <c r="BZ438" s="10"/>
      <c r="CA438" s="10"/>
      <c r="CB438" s="10"/>
      <c r="CC438" s="10"/>
      <c r="CD438" s="10"/>
      <c r="CE438" s="10"/>
      <c r="CF438" s="10"/>
      <c r="CG438" s="10"/>
      <c r="CH438" s="10"/>
      <c r="CI438" s="10"/>
      <c r="CJ438" s="10"/>
      <c r="CK438" s="10"/>
      <c r="CL438" s="10"/>
      <c r="CM438" s="10"/>
      <c r="CN438" s="10"/>
      <c r="CO438" s="10"/>
      <c r="CP438" s="10"/>
      <c r="CQ438" s="10"/>
      <c r="CR438" s="10"/>
      <c r="CS438" s="10"/>
      <c r="CT438" s="10"/>
      <c r="CU438" s="10"/>
      <c r="CV438" s="10"/>
      <c r="CW438" s="10"/>
      <c r="CX438" s="10"/>
      <c r="CY438" s="10"/>
      <c r="CZ438" s="10"/>
      <c r="DA438" s="10"/>
      <c r="DB438" s="10"/>
      <c r="DC438" s="10"/>
      <c r="DD438" s="10"/>
      <c r="DE438" s="10"/>
      <c r="DF438" s="10"/>
      <c r="DG438" s="10"/>
      <c r="DH438" s="10"/>
      <c r="DI438" s="10"/>
      <c r="DJ438" s="10"/>
      <c r="DK438" s="10"/>
      <c r="DL438" s="10"/>
      <c r="DM438" s="10"/>
      <c r="DN438" s="10"/>
      <c r="DO438" s="10"/>
      <c r="DP438" s="10"/>
      <c r="DQ438" s="10"/>
      <c r="DR438" s="10"/>
      <c r="DS438" s="10"/>
      <c r="DT438" s="10"/>
      <c r="DU438" s="10"/>
      <c r="DV438" s="10"/>
    </row>
    <row r="439" spans="2:126" ht="15">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c r="BF439" s="10"/>
      <c r="BG439" s="10"/>
      <c r="BH439" s="10"/>
      <c r="BI439" s="10"/>
      <c r="BJ439" s="10"/>
      <c r="BK439" s="10"/>
      <c r="BL439" s="10"/>
      <c r="BM439" s="10"/>
      <c r="BN439" s="10"/>
      <c r="BO439" s="10"/>
      <c r="BP439" s="10"/>
      <c r="BQ439" s="10"/>
      <c r="BR439" s="10"/>
      <c r="BS439" s="10"/>
      <c r="BT439" s="10"/>
      <c r="BU439" s="10"/>
      <c r="BV439" s="10"/>
      <c r="BW439" s="10"/>
      <c r="BX439" s="10"/>
      <c r="BY439" s="10"/>
      <c r="BZ439" s="10"/>
      <c r="CA439" s="10"/>
      <c r="CB439" s="10"/>
      <c r="CC439" s="10"/>
      <c r="CD439" s="10"/>
      <c r="CE439" s="10"/>
      <c r="CF439" s="10"/>
      <c r="CG439" s="10"/>
      <c r="CH439" s="10"/>
      <c r="CI439" s="10"/>
      <c r="CJ439" s="10"/>
      <c r="CK439" s="10"/>
      <c r="CL439" s="10"/>
      <c r="CM439" s="10"/>
      <c r="CN439" s="10"/>
      <c r="CO439" s="10"/>
      <c r="CP439" s="10"/>
      <c r="CQ439" s="10"/>
      <c r="CR439" s="10"/>
      <c r="CS439" s="10"/>
      <c r="CT439" s="10"/>
      <c r="CU439" s="10"/>
      <c r="CV439" s="10"/>
      <c r="CW439" s="10"/>
      <c r="CX439" s="10"/>
      <c r="CY439" s="10"/>
      <c r="CZ439" s="10"/>
      <c r="DA439" s="10"/>
      <c r="DB439" s="10"/>
      <c r="DC439" s="10"/>
      <c r="DD439" s="10"/>
      <c r="DE439" s="10"/>
      <c r="DF439" s="10"/>
      <c r="DG439" s="10"/>
      <c r="DH439" s="10"/>
      <c r="DI439" s="10"/>
      <c r="DJ439" s="10"/>
      <c r="DK439" s="10"/>
      <c r="DL439" s="10"/>
      <c r="DM439" s="10"/>
      <c r="DN439" s="10"/>
      <c r="DO439" s="10"/>
      <c r="DP439" s="10"/>
      <c r="DQ439" s="10"/>
      <c r="DR439" s="10"/>
      <c r="DS439" s="10"/>
      <c r="DT439" s="10"/>
      <c r="DU439" s="10"/>
      <c r="DV439" s="10"/>
    </row>
    <row r="440" spans="2:126" ht="15">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c r="BF440" s="10"/>
      <c r="BG440" s="10"/>
      <c r="BH440" s="10"/>
      <c r="BI440" s="10"/>
      <c r="BJ440" s="10"/>
      <c r="BK440" s="10"/>
      <c r="BL440" s="10"/>
      <c r="BM440" s="10"/>
      <c r="BN440" s="10"/>
      <c r="BO440" s="10"/>
      <c r="BP440" s="10"/>
      <c r="BQ440" s="10"/>
      <c r="BR440" s="10"/>
      <c r="BS440" s="10"/>
      <c r="BT440" s="10"/>
      <c r="BU440" s="10"/>
      <c r="BV440" s="10"/>
      <c r="BW440" s="10"/>
      <c r="BX440" s="10"/>
      <c r="BY440" s="10"/>
      <c r="BZ440" s="10"/>
      <c r="CA440" s="10"/>
      <c r="CB440" s="10"/>
      <c r="CC440" s="10"/>
      <c r="CD440" s="10"/>
      <c r="CE440" s="10"/>
      <c r="CF440" s="10"/>
      <c r="CG440" s="10"/>
      <c r="CH440" s="10"/>
      <c r="CI440" s="10"/>
      <c r="CJ440" s="10"/>
      <c r="CK440" s="10"/>
      <c r="CL440" s="10"/>
      <c r="CM440" s="10"/>
      <c r="CN440" s="10"/>
      <c r="CO440" s="10"/>
      <c r="CP440" s="10"/>
      <c r="CQ440" s="10"/>
      <c r="CR440" s="10"/>
      <c r="CS440" s="10"/>
      <c r="CT440" s="10"/>
      <c r="CU440" s="10"/>
      <c r="CV440" s="10"/>
      <c r="CW440" s="10"/>
      <c r="CX440" s="10"/>
      <c r="CY440" s="10"/>
      <c r="CZ440" s="10"/>
      <c r="DA440" s="10"/>
      <c r="DB440" s="10"/>
      <c r="DC440" s="10"/>
      <c r="DD440" s="10"/>
      <c r="DE440" s="10"/>
      <c r="DF440" s="10"/>
      <c r="DG440" s="10"/>
      <c r="DH440" s="10"/>
      <c r="DI440" s="10"/>
      <c r="DJ440" s="10"/>
      <c r="DK440" s="10"/>
      <c r="DL440" s="10"/>
      <c r="DM440" s="10"/>
      <c r="DN440" s="10"/>
      <c r="DO440" s="10"/>
      <c r="DP440" s="10"/>
      <c r="DQ440" s="10"/>
      <c r="DR440" s="10"/>
      <c r="DS440" s="10"/>
      <c r="DT440" s="10"/>
      <c r="DU440" s="10"/>
      <c r="DV440" s="10"/>
    </row>
    <row r="441" spans="2:126" ht="15">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c r="BF441" s="10"/>
      <c r="BG441" s="10"/>
      <c r="BH441" s="10"/>
      <c r="BI441" s="10"/>
      <c r="BJ441" s="10"/>
      <c r="BK441" s="10"/>
      <c r="BL441" s="10"/>
      <c r="BM441" s="10"/>
      <c r="BN441" s="10"/>
      <c r="BO441" s="10"/>
      <c r="BP441" s="10"/>
      <c r="BQ441" s="10"/>
      <c r="BR441" s="10"/>
      <c r="BS441" s="10"/>
      <c r="BT441" s="10"/>
      <c r="BU441" s="10"/>
      <c r="BV441" s="10"/>
      <c r="BW441" s="10"/>
      <c r="BX441" s="10"/>
      <c r="BY441" s="10"/>
      <c r="BZ441" s="10"/>
      <c r="CA441" s="10"/>
      <c r="CB441" s="10"/>
      <c r="CC441" s="10"/>
      <c r="CD441" s="10"/>
      <c r="CE441" s="10"/>
      <c r="CF441" s="10"/>
      <c r="CG441" s="10"/>
      <c r="CH441" s="10"/>
      <c r="CI441" s="10"/>
      <c r="CJ441" s="10"/>
      <c r="CK441" s="10"/>
      <c r="CL441" s="10"/>
      <c r="CM441" s="10"/>
      <c r="CN441" s="10"/>
      <c r="CO441" s="10"/>
      <c r="CP441" s="10"/>
      <c r="CQ441" s="10"/>
      <c r="CR441" s="10"/>
      <c r="CS441" s="10"/>
      <c r="CT441" s="10"/>
      <c r="CU441" s="10"/>
      <c r="CV441" s="10"/>
      <c r="CW441" s="10"/>
      <c r="CX441" s="10"/>
      <c r="CY441" s="10"/>
      <c r="CZ441" s="10"/>
      <c r="DA441" s="10"/>
      <c r="DB441" s="10"/>
      <c r="DC441" s="10"/>
      <c r="DD441" s="10"/>
      <c r="DE441" s="10"/>
      <c r="DF441" s="10"/>
      <c r="DG441" s="10"/>
      <c r="DH441" s="10"/>
      <c r="DI441" s="10"/>
      <c r="DJ441" s="10"/>
      <c r="DK441" s="10"/>
      <c r="DL441" s="10"/>
      <c r="DM441" s="10"/>
      <c r="DN441" s="10"/>
      <c r="DO441" s="10"/>
      <c r="DP441" s="10"/>
      <c r="DQ441" s="10"/>
      <c r="DR441" s="10"/>
      <c r="DS441" s="10"/>
      <c r="DT441" s="10"/>
      <c r="DU441" s="10"/>
      <c r="DV441" s="10"/>
    </row>
    <row r="442" spans="2:126" ht="15">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c r="BF442" s="10"/>
      <c r="BG442" s="10"/>
      <c r="BH442" s="10"/>
      <c r="BI442" s="10"/>
      <c r="BJ442" s="10"/>
      <c r="BK442" s="10"/>
      <c r="BL442" s="10"/>
      <c r="BM442" s="10"/>
      <c r="BN442" s="10"/>
      <c r="BO442" s="10"/>
      <c r="BP442" s="10"/>
      <c r="BQ442" s="10"/>
      <c r="BR442" s="10"/>
      <c r="BS442" s="10"/>
      <c r="BT442" s="10"/>
      <c r="BU442" s="10"/>
      <c r="BV442" s="10"/>
      <c r="BW442" s="10"/>
      <c r="BX442" s="10"/>
      <c r="BY442" s="10"/>
      <c r="BZ442" s="10"/>
      <c r="CA442" s="10"/>
      <c r="CB442" s="10"/>
      <c r="CC442" s="10"/>
      <c r="CD442" s="10"/>
      <c r="CE442" s="10"/>
      <c r="CF442" s="10"/>
      <c r="CG442" s="10"/>
      <c r="CH442" s="10"/>
      <c r="CI442" s="10"/>
      <c r="CJ442" s="10"/>
      <c r="CK442" s="10"/>
      <c r="CL442" s="10"/>
      <c r="CM442" s="10"/>
      <c r="CN442" s="10"/>
      <c r="CO442" s="10"/>
      <c r="CP442" s="10"/>
      <c r="CQ442" s="10"/>
      <c r="CR442" s="10"/>
      <c r="CS442" s="10"/>
      <c r="CT442" s="10"/>
      <c r="CU442" s="10"/>
      <c r="CV442" s="10"/>
      <c r="CW442" s="10"/>
      <c r="CX442" s="10"/>
      <c r="CY442" s="10"/>
      <c r="CZ442" s="10"/>
      <c r="DA442" s="10"/>
      <c r="DB442" s="10"/>
      <c r="DC442" s="10"/>
      <c r="DD442" s="10"/>
      <c r="DE442" s="10"/>
      <c r="DF442" s="10"/>
      <c r="DG442" s="10"/>
      <c r="DH442" s="10"/>
      <c r="DI442" s="10"/>
      <c r="DJ442" s="10"/>
      <c r="DK442" s="10"/>
      <c r="DL442" s="10"/>
      <c r="DM442" s="10"/>
      <c r="DN442" s="10"/>
      <c r="DO442" s="10"/>
      <c r="DP442" s="10"/>
      <c r="DQ442" s="10"/>
      <c r="DR442" s="10"/>
      <c r="DS442" s="10"/>
      <c r="DT442" s="10"/>
      <c r="DU442" s="10"/>
      <c r="DV442" s="10"/>
    </row>
    <row r="443" spans="2:126" ht="15">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c r="BF443" s="10"/>
      <c r="BG443" s="10"/>
      <c r="BH443" s="10"/>
      <c r="BI443" s="10"/>
      <c r="BJ443" s="10"/>
      <c r="BK443" s="10"/>
      <c r="BL443" s="10"/>
      <c r="BM443" s="10"/>
      <c r="BN443" s="10"/>
      <c r="BO443" s="10"/>
      <c r="BP443" s="10"/>
      <c r="BQ443" s="10"/>
      <c r="BR443" s="10"/>
      <c r="BS443" s="10"/>
      <c r="BT443" s="10"/>
      <c r="BU443" s="10"/>
      <c r="BV443" s="10"/>
      <c r="BW443" s="10"/>
      <c r="BX443" s="10"/>
      <c r="BY443" s="10"/>
      <c r="BZ443" s="10"/>
      <c r="CA443" s="10"/>
      <c r="CB443" s="10"/>
      <c r="CC443" s="10"/>
      <c r="CD443" s="10"/>
      <c r="CE443" s="10"/>
      <c r="CF443" s="10"/>
      <c r="CG443" s="10"/>
      <c r="CH443" s="10"/>
      <c r="CI443" s="10"/>
      <c r="CJ443" s="10"/>
      <c r="CK443" s="10"/>
      <c r="CL443" s="10"/>
      <c r="CM443" s="10"/>
      <c r="CN443" s="10"/>
      <c r="CO443" s="10"/>
      <c r="CP443" s="10"/>
      <c r="CQ443" s="10"/>
      <c r="CR443" s="10"/>
      <c r="CS443" s="10"/>
      <c r="CT443" s="10"/>
      <c r="CU443" s="10"/>
      <c r="CV443" s="10"/>
      <c r="CW443" s="10"/>
      <c r="CX443" s="10"/>
      <c r="CY443" s="10"/>
      <c r="CZ443" s="10"/>
      <c r="DA443" s="10"/>
      <c r="DB443" s="10"/>
      <c r="DC443" s="10"/>
      <c r="DD443" s="10"/>
      <c r="DE443" s="10"/>
      <c r="DF443" s="10"/>
      <c r="DG443" s="10"/>
      <c r="DH443" s="10"/>
      <c r="DI443" s="10"/>
      <c r="DJ443" s="10"/>
      <c r="DK443" s="10"/>
      <c r="DL443" s="10"/>
      <c r="DM443" s="10"/>
      <c r="DN443" s="10"/>
      <c r="DO443" s="10"/>
      <c r="DP443" s="10"/>
      <c r="DQ443" s="10"/>
      <c r="DR443" s="10"/>
      <c r="DS443" s="10"/>
      <c r="DT443" s="10"/>
      <c r="DU443" s="10"/>
      <c r="DV443" s="10"/>
    </row>
    <row r="444" spans="2:126" ht="15">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c r="BF444" s="10"/>
      <c r="BG444" s="10"/>
      <c r="BH444" s="10"/>
      <c r="BI444" s="10"/>
      <c r="BJ444" s="10"/>
      <c r="BK444" s="10"/>
      <c r="BL444" s="10"/>
      <c r="BM444" s="10"/>
      <c r="BN444" s="10"/>
      <c r="BO444" s="10"/>
      <c r="BP444" s="10"/>
      <c r="BQ444" s="10"/>
      <c r="BR444" s="10"/>
      <c r="BS444" s="10"/>
      <c r="BT444" s="10"/>
      <c r="BU444" s="10"/>
      <c r="BV444" s="10"/>
      <c r="BW444" s="10"/>
      <c r="BX444" s="10"/>
      <c r="BY444" s="10"/>
      <c r="BZ444" s="10"/>
      <c r="CA444" s="10"/>
      <c r="CB444" s="10"/>
      <c r="CC444" s="10"/>
      <c r="CD444" s="10"/>
      <c r="CE444" s="10"/>
      <c r="CF444" s="10"/>
      <c r="CG444" s="10"/>
      <c r="CH444" s="10"/>
      <c r="CI444" s="10"/>
      <c r="CJ444" s="10"/>
      <c r="CK444" s="10"/>
      <c r="CL444" s="10"/>
      <c r="CM444" s="10"/>
      <c r="CN444" s="10"/>
      <c r="CO444" s="10"/>
      <c r="CP444" s="10"/>
      <c r="CQ444" s="10"/>
      <c r="CR444" s="10"/>
      <c r="CS444" s="10"/>
      <c r="CT444" s="10"/>
      <c r="CU444" s="10"/>
      <c r="CV444" s="10"/>
      <c r="CW444" s="10"/>
      <c r="CX444" s="10"/>
      <c r="CY444" s="10"/>
      <c r="CZ444" s="10"/>
      <c r="DA444" s="10"/>
      <c r="DB444" s="10"/>
      <c r="DC444" s="10"/>
      <c r="DD444" s="10"/>
      <c r="DE444" s="10"/>
      <c r="DF444" s="10"/>
      <c r="DG444" s="10"/>
      <c r="DH444" s="10"/>
      <c r="DI444" s="10"/>
      <c r="DJ444" s="10"/>
      <c r="DK444" s="10"/>
      <c r="DL444" s="10"/>
      <c r="DM444" s="10"/>
      <c r="DN444" s="10"/>
      <c r="DO444" s="10"/>
      <c r="DP444" s="10"/>
      <c r="DQ444" s="10"/>
      <c r="DR444" s="10"/>
      <c r="DS444" s="10"/>
      <c r="DT444" s="10"/>
      <c r="DU444" s="10"/>
      <c r="DV444" s="10"/>
    </row>
    <row r="445" spans="2:126" ht="15">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c r="BF445" s="10"/>
      <c r="BG445" s="10"/>
      <c r="BH445" s="10"/>
      <c r="BI445" s="10"/>
      <c r="BJ445" s="10"/>
      <c r="BK445" s="10"/>
      <c r="BL445" s="10"/>
      <c r="BM445" s="10"/>
      <c r="BN445" s="10"/>
      <c r="BO445" s="10"/>
      <c r="BP445" s="10"/>
      <c r="BQ445" s="10"/>
      <c r="BR445" s="10"/>
      <c r="BS445" s="10"/>
      <c r="BT445" s="10"/>
      <c r="BU445" s="10"/>
      <c r="BV445" s="10"/>
      <c r="BW445" s="10"/>
      <c r="BX445" s="10"/>
      <c r="BY445" s="10"/>
      <c r="BZ445" s="10"/>
      <c r="CA445" s="10"/>
      <c r="CB445" s="10"/>
      <c r="CC445" s="10"/>
      <c r="CD445" s="10"/>
      <c r="CE445" s="10"/>
      <c r="CF445" s="10"/>
      <c r="CG445" s="10"/>
      <c r="CH445" s="10"/>
      <c r="CI445" s="10"/>
      <c r="CJ445" s="10"/>
      <c r="CK445" s="10"/>
      <c r="CL445" s="10"/>
      <c r="CM445" s="10"/>
      <c r="CN445" s="10"/>
      <c r="CO445" s="10"/>
      <c r="CP445" s="10"/>
      <c r="CQ445" s="10"/>
      <c r="CR445" s="10"/>
      <c r="CS445" s="10"/>
      <c r="CT445" s="10"/>
      <c r="CU445" s="10"/>
      <c r="CV445" s="10"/>
      <c r="CW445" s="10"/>
      <c r="CX445" s="10"/>
      <c r="CY445" s="10"/>
      <c r="CZ445" s="10"/>
      <c r="DA445" s="10"/>
      <c r="DB445" s="10"/>
      <c r="DC445" s="10"/>
      <c r="DD445" s="10"/>
      <c r="DE445" s="10"/>
      <c r="DF445" s="10"/>
      <c r="DG445" s="10"/>
      <c r="DH445" s="10"/>
      <c r="DI445" s="10"/>
      <c r="DJ445" s="10"/>
      <c r="DK445" s="10"/>
      <c r="DL445" s="10"/>
      <c r="DM445" s="10"/>
      <c r="DN445" s="10"/>
      <c r="DO445" s="10"/>
      <c r="DP445" s="10"/>
      <c r="DQ445" s="10"/>
      <c r="DR445" s="10"/>
      <c r="DS445" s="10"/>
      <c r="DT445" s="10"/>
      <c r="DU445" s="10"/>
      <c r="DV445" s="10"/>
    </row>
    <row r="446" spans="2:126" ht="15">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c r="BF446" s="10"/>
      <c r="BG446" s="10"/>
      <c r="BH446" s="10"/>
      <c r="BI446" s="10"/>
      <c r="BJ446" s="10"/>
      <c r="BK446" s="10"/>
      <c r="BL446" s="10"/>
      <c r="BM446" s="10"/>
      <c r="BN446" s="10"/>
      <c r="BO446" s="10"/>
      <c r="BP446" s="10"/>
      <c r="BQ446" s="10"/>
      <c r="BR446" s="10"/>
      <c r="BS446" s="10"/>
      <c r="BT446" s="10"/>
      <c r="BU446" s="10"/>
      <c r="BV446" s="10"/>
      <c r="BW446" s="10"/>
      <c r="BX446" s="10"/>
      <c r="BY446" s="10"/>
      <c r="BZ446" s="10"/>
      <c r="CA446" s="10"/>
      <c r="CB446" s="10"/>
      <c r="CC446" s="10"/>
      <c r="CD446" s="10"/>
      <c r="CE446" s="10"/>
      <c r="CF446" s="10"/>
      <c r="CG446" s="10"/>
      <c r="CH446" s="10"/>
      <c r="CI446" s="10"/>
      <c r="CJ446" s="10"/>
      <c r="CK446" s="10"/>
      <c r="CL446" s="10"/>
      <c r="CM446" s="10"/>
      <c r="CN446" s="10"/>
      <c r="CO446" s="10"/>
      <c r="CP446" s="10"/>
      <c r="CQ446" s="10"/>
      <c r="CR446" s="10"/>
      <c r="CS446" s="10"/>
      <c r="CT446" s="10"/>
      <c r="CU446" s="10"/>
      <c r="CV446" s="10"/>
      <c r="CW446" s="10"/>
      <c r="CX446" s="10"/>
      <c r="CY446" s="10"/>
      <c r="CZ446" s="10"/>
      <c r="DA446" s="10"/>
      <c r="DB446" s="10"/>
      <c r="DC446" s="10"/>
      <c r="DD446" s="10"/>
      <c r="DE446" s="10"/>
      <c r="DF446" s="10"/>
      <c r="DG446" s="10"/>
      <c r="DH446" s="10"/>
      <c r="DI446" s="10"/>
      <c r="DJ446" s="10"/>
      <c r="DK446" s="10"/>
      <c r="DL446" s="10"/>
      <c r="DM446" s="10"/>
      <c r="DN446" s="10"/>
      <c r="DO446" s="10"/>
      <c r="DP446" s="10"/>
      <c r="DQ446" s="10"/>
      <c r="DR446" s="10"/>
      <c r="DS446" s="10"/>
      <c r="DT446" s="10"/>
      <c r="DU446" s="10"/>
      <c r="DV446" s="10"/>
    </row>
    <row r="447" spans="2:126" ht="15">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c r="BF447" s="10"/>
      <c r="BG447" s="10"/>
      <c r="BH447" s="10"/>
      <c r="BI447" s="10"/>
      <c r="BJ447" s="10"/>
      <c r="BK447" s="10"/>
      <c r="BL447" s="10"/>
      <c r="BM447" s="10"/>
      <c r="BN447" s="10"/>
      <c r="BO447" s="10"/>
      <c r="BP447" s="10"/>
      <c r="BQ447" s="10"/>
      <c r="BR447" s="10"/>
      <c r="BS447" s="10"/>
      <c r="BT447" s="10"/>
      <c r="BU447" s="10"/>
      <c r="BV447" s="10"/>
      <c r="BW447" s="10"/>
      <c r="BX447" s="10"/>
      <c r="BY447" s="10"/>
      <c r="BZ447" s="10"/>
      <c r="CA447" s="10"/>
      <c r="CB447" s="10"/>
      <c r="CC447" s="10"/>
      <c r="CD447" s="10"/>
      <c r="CE447" s="10"/>
      <c r="CF447" s="10"/>
      <c r="CG447" s="10"/>
      <c r="CH447" s="10"/>
      <c r="CI447" s="10"/>
      <c r="CJ447" s="10"/>
      <c r="CK447" s="10"/>
      <c r="CL447" s="10"/>
      <c r="CM447" s="10"/>
      <c r="CN447" s="10"/>
      <c r="CO447" s="10"/>
      <c r="CP447" s="10"/>
      <c r="CQ447" s="10"/>
      <c r="CR447" s="10"/>
      <c r="CS447" s="10"/>
      <c r="CT447" s="10"/>
      <c r="CU447" s="10"/>
      <c r="CV447" s="10"/>
      <c r="CW447" s="10"/>
      <c r="CX447" s="10"/>
      <c r="CY447" s="10"/>
      <c r="CZ447" s="10"/>
      <c r="DA447" s="10"/>
      <c r="DB447" s="10"/>
      <c r="DC447" s="10"/>
      <c r="DD447" s="10"/>
      <c r="DE447" s="10"/>
      <c r="DF447" s="10"/>
      <c r="DG447" s="10"/>
      <c r="DH447" s="10"/>
      <c r="DI447" s="10"/>
      <c r="DJ447" s="10"/>
      <c r="DK447" s="10"/>
      <c r="DL447" s="10"/>
      <c r="DM447" s="10"/>
      <c r="DN447" s="10"/>
      <c r="DO447" s="10"/>
      <c r="DP447" s="10"/>
      <c r="DQ447" s="10"/>
      <c r="DR447" s="10"/>
      <c r="DS447" s="10"/>
      <c r="DT447" s="10"/>
      <c r="DU447" s="10"/>
      <c r="DV447" s="10"/>
    </row>
    <row r="448" spans="2:126" ht="15">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c r="BF448" s="10"/>
      <c r="BG448" s="10"/>
      <c r="BH448" s="10"/>
      <c r="BI448" s="10"/>
      <c r="BJ448" s="10"/>
      <c r="BK448" s="10"/>
      <c r="BL448" s="10"/>
      <c r="BM448" s="10"/>
      <c r="BN448" s="10"/>
      <c r="BO448" s="10"/>
      <c r="BP448" s="10"/>
      <c r="BQ448" s="10"/>
      <c r="BR448" s="10"/>
      <c r="BS448" s="10"/>
      <c r="BT448" s="10"/>
      <c r="BU448" s="10"/>
      <c r="BV448" s="10"/>
      <c r="BW448" s="10"/>
      <c r="BX448" s="10"/>
      <c r="BY448" s="10"/>
      <c r="BZ448" s="10"/>
      <c r="CA448" s="10"/>
      <c r="CB448" s="10"/>
      <c r="CC448" s="10"/>
      <c r="CD448" s="10"/>
      <c r="CE448" s="10"/>
      <c r="CF448" s="10"/>
      <c r="CG448" s="10"/>
      <c r="CH448" s="10"/>
      <c r="CI448" s="10"/>
      <c r="CJ448" s="10"/>
      <c r="CK448" s="10"/>
      <c r="CL448" s="10"/>
      <c r="CM448" s="10"/>
      <c r="CN448" s="10"/>
      <c r="CO448" s="10"/>
      <c r="CP448" s="10"/>
      <c r="CQ448" s="10"/>
      <c r="CR448" s="10"/>
      <c r="CS448" s="10"/>
      <c r="CT448" s="10"/>
      <c r="CU448" s="10"/>
      <c r="CV448" s="10"/>
      <c r="CW448" s="10"/>
      <c r="CX448" s="10"/>
      <c r="CY448" s="10"/>
      <c r="CZ448" s="10"/>
      <c r="DA448" s="10"/>
      <c r="DB448" s="10"/>
      <c r="DC448" s="10"/>
      <c r="DD448" s="10"/>
      <c r="DE448" s="10"/>
      <c r="DF448" s="10"/>
      <c r="DG448" s="10"/>
      <c r="DH448" s="10"/>
      <c r="DI448" s="10"/>
      <c r="DJ448" s="10"/>
      <c r="DK448" s="10"/>
      <c r="DL448" s="10"/>
      <c r="DM448" s="10"/>
      <c r="DN448" s="10"/>
      <c r="DO448" s="10"/>
      <c r="DP448" s="10"/>
      <c r="DQ448" s="10"/>
      <c r="DR448" s="10"/>
      <c r="DS448" s="10"/>
      <c r="DT448" s="10"/>
      <c r="DU448" s="10"/>
      <c r="DV448" s="10"/>
    </row>
    <row r="449" spans="2:126" ht="15">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c r="BF449" s="10"/>
      <c r="BG449" s="10"/>
      <c r="BH449" s="10"/>
      <c r="BI449" s="10"/>
      <c r="BJ449" s="10"/>
      <c r="BK449" s="10"/>
      <c r="BL449" s="10"/>
      <c r="BM449" s="10"/>
      <c r="BN449" s="10"/>
      <c r="BO449" s="10"/>
      <c r="BP449" s="10"/>
      <c r="BQ449" s="10"/>
      <c r="BR449" s="10"/>
      <c r="BS449" s="10"/>
      <c r="BT449" s="10"/>
      <c r="BU449" s="10"/>
      <c r="BV449" s="10"/>
      <c r="BW449" s="10"/>
      <c r="BX449" s="10"/>
      <c r="BY449" s="10"/>
      <c r="BZ449" s="10"/>
      <c r="CA449" s="10"/>
      <c r="CB449" s="10"/>
      <c r="CC449" s="10"/>
      <c r="CD449" s="10"/>
      <c r="CE449" s="10"/>
      <c r="CF449" s="10"/>
      <c r="CG449" s="10"/>
      <c r="CH449" s="10"/>
      <c r="CI449" s="10"/>
      <c r="CJ449" s="10"/>
      <c r="CK449" s="10"/>
      <c r="CL449" s="10"/>
      <c r="CM449" s="10"/>
      <c r="CN449" s="10"/>
      <c r="CO449" s="10"/>
      <c r="CP449" s="10"/>
      <c r="CQ449" s="10"/>
      <c r="CR449" s="10"/>
      <c r="CS449" s="10"/>
      <c r="CT449" s="10"/>
      <c r="CU449" s="10"/>
      <c r="CV449" s="10"/>
      <c r="CW449" s="10"/>
      <c r="CX449" s="10"/>
      <c r="CY449" s="10"/>
      <c r="CZ449" s="10"/>
      <c r="DA449" s="10"/>
      <c r="DB449" s="10"/>
      <c r="DC449" s="10"/>
      <c r="DD449" s="10"/>
      <c r="DE449" s="10"/>
      <c r="DF449" s="10"/>
      <c r="DG449" s="10"/>
      <c r="DH449" s="10"/>
      <c r="DI449" s="10"/>
      <c r="DJ449" s="10"/>
      <c r="DK449" s="10"/>
      <c r="DL449" s="10"/>
      <c r="DM449" s="10"/>
      <c r="DN449" s="10"/>
      <c r="DO449" s="10"/>
      <c r="DP449" s="10"/>
      <c r="DQ449" s="10"/>
      <c r="DR449" s="10"/>
      <c r="DS449" s="10"/>
      <c r="DT449" s="10"/>
      <c r="DU449" s="10"/>
      <c r="DV449" s="10"/>
    </row>
    <row r="450" spans="2:126" ht="15">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c r="BF450" s="10"/>
      <c r="BG450" s="10"/>
      <c r="BH450" s="10"/>
      <c r="BI450" s="10"/>
      <c r="BJ450" s="10"/>
      <c r="BK450" s="10"/>
      <c r="BL450" s="10"/>
      <c r="BM450" s="10"/>
      <c r="BN450" s="10"/>
      <c r="BO450" s="10"/>
      <c r="BP450" s="10"/>
      <c r="BQ450" s="10"/>
      <c r="BR450" s="10"/>
      <c r="BS450" s="10"/>
      <c r="BT450" s="10"/>
      <c r="BU450" s="10"/>
      <c r="BV450" s="10"/>
      <c r="BW450" s="10"/>
      <c r="BX450" s="10"/>
      <c r="BY450" s="10"/>
      <c r="BZ450" s="10"/>
      <c r="CA450" s="10"/>
      <c r="CB450" s="10"/>
      <c r="CC450" s="10"/>
      <c r="CD450" s="10"/>
      <c r="CE450" s="10"/>
      <c r="CF450" s="10"/>
      <c r="CG450" s="10"/>
      <c r="CH450" s="10"/>
      <c r="CI450" s="10"/>
      <c r="CJ450" s="10"/>
      <c r="CK450" s="10"/>
      <c r="CL450" s="10"/>
      <c r="CM450" s="10"/>
      <c r="CN450" s="10"/>
      <c r="CO450" s="10"/>
      <c r="CP450" s="10"/>
      <c r="CQ450" s="10"/>
      <c r="CR450" s="10"/>
      <c r="CS450" s="10"/>
      <c r="CT450" s="10"/>
      <c r="CU450" s="10"/>
      <c r="CV450" s="10"/>
      <c r="CW450" s="10"/>
      <c r="CX450" s="10"/>
      <c r="CY450" s="10"/>
      <c r="CZ450" s="10"/>
      <c r="DA450" s="10"/>
      <c r="DB450" s="10"/>
      <c r="DC450" s="10"/>
      <c r="DD450" s="10"/>
      <c r="DE450" s="10"/>
      <c r="DF450" s="10"/>
      <c r="DG450" s="10"/>
      <c r="DH450" s="10"/>
      <c r="DI450" s="10"/>
      <c r="DJ450" s="10"/>
      <c r="DK450" s="10"/>
      <c r="DL450" s="10"/>
      <c r="DM450" s="10"/>
      <c r="DN450" s="10"/>
      <c r="DO450" s="10"/>
      <c r="DP450" s="10"/>
      <c r="DQ450" s="10"/>
      <c r="DR450" s="10"/>
      <c r="DS450" s="10"/>
      <c r="DT450" s="10"/>
      <c r="DU450" s="10"/>
      <c r="DV450" s="10"/>
    </row>
    <row r="451" spans="2:126" ht="15">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c r="BF451" s="10"/>
      <c r="BG451" s="10"/>
      <c r="BH451" s="10"/>
      <c r="BI451" s="10"/>
      <c r="BJ451" s="10"/>
      <c r="BK451" s="10"/>
      <c r="BL451" s="10"/>
      <c r="BM451" s="10"/>
      <c r="BN451" s="10"/>
      <c r="BO451" s="10"/>
      <c r="BP451" s="10"/>
      <c r="BQ451" s="10"/>
      <c r="BR451" s="10"/>
      <c r="BS451" s="10"/>
      <c r="BT451" s="10"/>
      <c r="BU451" s="10"/>
      <c r="BV451" s="10"/>
      <c r="BW451" s="10"/>
      <c r="BX451" s="10"/>
      <c r="BY451" s="10"/>
      <c r="BZ451" s="10"/>
      <c r="CA451" s="10"/>
      <c r="CB451" s="10"/>
      <c r="CC451" s="10"/>
      <c r="CD451" s="10"/>
      <c r="CE451" s="10"/>
      <c r="CF451" s="10"/>
      <c r="CG451" s="10"/>
      <c r="CH451" s="10"/>
      <c r="CI451" s="10"/>
      <c r="CJ451" s="10"/>
      <c r="CK451" s="10"/>
      <c r="CL451" s="10"/>
      <c r="CM451" s="10"/>
      <c r="CN451" s="10"/>
      <c r="CO451" s="10"/>
      <c r="CP451" s="10"/>
      <c r="CQ451" s="10"/>
      <c r="CR451" s="10"/>
      <c r="CS451" s="10"/>
      <c r="CT451" s="10"/>
      <c r="CU451" s="10"/>
      <c r="CV451" s="10"/>
      <c r="CW451" s="10"/>
      <c r="CX451" s="10"/>
      <c r="CY451" s="10"/>
      <c r="CZ451" s="10"/>
      <c r="DA451" s="10"/>
      <c r="DB451" s="10"/>
      <c r="DC451" s="10"/>
      <c r="DD451" s="10"/>
      <c r="DE451" s="10"/>
      <c r="DF451" s="10"/>
      <c r="DG451" s="10"/>
      <c r="DH451" s="10"/>
      <c r="DI451" s="10"/>
      <c r="DJ451" s="10"/>
      <c r="DK451" s="10"/>
      <c r="DL451" s="10"/>
      <c r="DM451" s="10"/>
      <c r="DN451" s="10"/>
      <c r="DO451" s="10"/>
      <c r="DP451" s="10"/>
      <c r="DQ451" s="10"/>
      <c r="DR451" s="10"/>
      <c r="DS451" s="10"/>
      <c r="DT451" s="10"/>
      <c r="DU451" s="10"/>
      <c r="DV451" s="10"/>
    </row>
    <row r="452" spans="2:126" ht="15">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c r="BF452" s="10"/>
      <c r="BG452" s="10"/>
      <c r="BH452" s="10"/>
      <c r="BI452" s="10"/>
      <c r="BJ452" s="10"/>
      <c r="BK452" s="10"/>
      <c r="BL452" s="10"/>
      <c r="BM452" s="10"/>
      <c r="BN452" s="10"/>
      <c r="BO452" s="10"/>
      <c r="BP452" s="10"/>
      <c r="BQ452" s="10"/>
      <c r="BR452" s="10"/>
      <c r="BS452" s="10"/>
      <c r="BT452" s="10"/>
      <c r="BU452" s="10"/>
      <c r="BV452" s="10"/>
      <c r="BW452" s="10"/>
      <c r="BX452" s="10"/>
      <c r="BY452" s="10"/>
      <c r="BZ452" s="10"/>
      <c r="CA452" s="10"/>
      <c r="CB452" s="10"/>
      <c r="CC452" s="10"/>
      <c r="CD452" s="10"/>
      <c r="CE452" s="10"/>
      <c r="CF452" s="10"/>
      <c r="CG452" s="10"/>
      <c r="CH452" s="10"/>
      <c r="CI452" s="10"/>
      <c r="CJ452" s="10"/>
      <c r="CK452" s="10"/>
      <c r="CL452" s="10"/>
      <c r="CM452" s="10"/>
      <c r="CN452" s="10"/>
      <c r="CO452" s="10"/>
      <c r="CP452" s="10"/>
      <c r="CQ452" s="10"/>
      <c r="CR452" s="10"/>
      <c r="CS452" s="10"/>
      <c r="CT452" s="10"/>
      <c r="CU452" s="10"/>
      <c r="CV452" s="10"/>
      <c r="CW452" s="10"/>
      <c r="CX452" s="10"/>
      <c r="CY452" s="10"/>
      <c r="CZ452" s="10"/>
      <c r="DA452" s="10"/>
      <c r="DB452" s="10"/>
      <c r="DC452" s="10"/>
      <c r="DD452" s="10"/>
      <c r="DE452" s="10"/>
      <c r="DF452" s="10"/>
      <c r="DG452" s="10"/>
      <c r="DH452" s="10"/>
      <c r="DI452" s="10"/>
      <c r="DJ452" s="10"/>
      <c r="DK452" s="10"/>
      <c r="DL452" s="10"/>
      <c r="DM452" s="10"/>
      <c r="DN452" s="10"/>
      <c r="DO452" s="10"/>
      <c r="DP452" s="10"/>
      <c r="DQ452" s="10"/>
      <c r="DR452" s="10"/>
      <c r="DS452" s="10"/>
      <c r="DT452" s="10"/>
      <c r="DU452" s="10"/>
      <c r="DV452" s="10"/>
    </row>
    <row r="453" spans="2:126" ht="15">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c r="BF453" s="10"/>
      <c r="BG453" s="10"/>
      <c r="BH453" s="10"/>
      <c r="BI453" s="10"/>
      <c r="BJ453" s="10"/>
      <c r="BK453" s="10"/>
      <c r="BL453" s="10"/>
      <c r="BM453" s="10"/>
      <c r="BN453" s="10"/>
      <c r="BO453" s="10"/>
      <c r="BP453" s="10"/>
      <c r="BQ453" s="10"/>
      <c r="BR453" s="10"/>
      <c r="BS453" s="10"/>
      <c r="BT453" s="10"/>
      <c r="BU453" s="10"/>
      <c r="BV453" s="10"/>
      <c r="BW453" s="10"/>
      <c r="BX453" s="10"/>
      <c r="BY453" s="10"/>
      <c r="BZ453" s="10"/>
      <c r="CA453" s="10"/>
      <c r="CB453" s="10"/>
      <c r="CC453" s="10"/>
      <c r="CD453" s="10"/>
      <c r="CE453" s="10"/>
      <c r="CF453" s="10"/>
      <c r="CG453" s="10"/>
      <c r="CH453" s="10"/>
      <c r="CI453" s="10"/>
      <c r="CJ453" s="10"/>
      <c r="CK453" s="10"/>
      <c r="CL453" s="10"/>
      <c r="CM453" s="10"/>
      <c r="CN453" s="10"/>
      <c r="CO453" s="10"/>
      <c r="CP453" s="10"/>
      <c r="CQ453" s="10"/>
      <c r="CR453" s="10"/>
      <c r="CS453" s="10"/>
      <c r="CT453" s="10"/>
      <c r="CU453" s="10"/>
      <c r="CV453" s="10"/>
      <c r="CW453" s="10"/>
      <c r="CX453" s="10"/>
      <c r="CY453" s="10"/>
      <c r="CZ453" s="10"/>
      <c r="DA453" s="10"/>
      <c r="DB453" s="10"/>
      <c r="DC453" s="10"/>
      <c r="DD453" s="10"/>
      <c r="DE453" s="10"/>
      <c r="DF453" s="10"/>
      <c r="DG453" s="10"/>
      <c r="DH453" s="10"/>
      <c r="DI453" s="10"/>
      <c r="DJ453" s="10"/>
      <c r="DK453" s="10"/>
      <c r="DL453" s="10"/>
      <c r="DM453" s="10"/>
      <c r="DN453" s="10"/>
      <c r="DO453" s="10"/>
      <c r="DP453" s="10"/>
      <c r="DQ453" s="10"/>
      <c r="DR453" s="10"/>
      <c r="DS453" s="10"/>
      <c r="DT453" s="10"/>
      <c r="DU453" s="10"/>
      <c r="DV453" s="10"/>
    </row>
    <row r="454" spans="2:126" ht="15">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c r="BF454" s="10"/>
      <c r="BG454" s="10"/>
      <c r="BH454" s="10"/>
      <c r="BI454" s="10"/>
      <c r="BJ454" s="10"/>
      <c r="BK454" s="10"/>
      <c r="BL454" s="10"/>
      <c r="BM454" s="10"/>
      <c r="BN454" s="10"/>
      <c r="BO454" s="10"/>
      <c r="BP454" s="10"/>
      <c r="BQ454" s="10"/>
      <c r="BR454" s="10"/>
      <c r="BS454" s="10"/>
      <c r="BT454" s="10"/>
      <c r="BU454" s="10"/>
      <c r="BV454" s="10"/>
      <c r="BW454" s="10"/>
      <c r="BX454" s="10"/>
      <c r="BY454" s="10"/>
      <c r="BZ454" s="10"/>
      <c r="CA454" s="10"/>
      <c r="CB454" s="10"/>
      <c r="CC454" s="10"/>
      <c r="CD454" s="10"/>
      <c r="CE454" s="10"/>
      <c r="CF454" s="10"/>
      <c r="CG454" s="10"/>
      <c r="CH454" s="10"/>
      <c r="CI454" s="10"/>
      <c r="CJ454" s="10"/>
      <c r="CK454" s="10"/>
      <c r="CL454" s="10"/>
      <c r="CM454" s="10"/>
      <c r="CN454" s="10"/>
      <c r="CO454" s="10"/>
      <c r="CP454" s="10"/>
      <c r="CQ454" s="10"/>
      <c r="CR454" s="10"/>
      <c r="CS454" s="10"/>
      <c r="CT454" s="10"/>
      <c r="CU454" s="10"/>
      <c r="CV454" s="10"/>
      <c r="CW454" s="10"/>
      <c r="CX454" s="10"/>
      <c r="CY454" s="10"/>
      <c r="CZ454" s="10"/>
      <c r="DA454" s="10"/>
      <c r="DB454" s="10"/>
      <c r="DC454" s="10"/>
      <c r="DD454" s="10"/>
      <c r="DE454" s="10"/>
      <c r="DF454" s="10"/>
      <c r="DG454" s="10"/>
      <c r="DH454" s="10"/>
      <c r="DI454" s="10"/>
      <c r="DJ454" s="10"/>
      <c r="DK454" s="10"/>
      <c r="DL454" s="10"/>
      <c r="DM454" s="10"/>
      <c r="DN454" s="10"/>
      <c r="DO454" s="10"/>
      <c r="DP454" s="10"/>
      <c r="DQ454" s="10"/>
      <c r="DR454" s="10"/>
      <c r="DS454" s="10"/>
      <c r="DT454" s="10"/>
      <c r="DU454" s="10"/>
      <c r="DV454" s="10"/>
    </row>
    <row r="455" spans="2:126" ht="15">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c r="BF455" s="10"/>
      <c r="BG455" s="10"/>
      <c r="BH455" s="10"/>
      <c r="BI455" s="10"/>
      <c r="BJ455" s="10"/>
      <c r="BK455" s="10"/>
      <c r="BL455" s="10"/>
      <c r="BM455" s="10"/>
      <c r="BN455" s="10"/>
      <c r="BO455" s="10"/>
      <c r="BP455" s="10"/>
      <c r="BQ455" s="10"/>
      <c r="BR455" s="10"/>
      <c r="BS455" s="10"/>
      <c r="BT455" s="10"/>
      <c r="BU455" s="10"/>
      <c r="BV455" s="10"/>
      <c r="BW455" s="10"/>
      <c r="BX455" s="10"/>
      <c r="BY455" s="10"/>
      <c r="BZ455" s="10"/>
      <c r="CA455" s="10"/>
      <c r="CB455" s="10"/>
      <c r="CC455" s="10"/>
      <c r="CD455" s="10"/>
      <c r="CE455" s="10"/>
      <c r="CF455" s="10"/>
      <c r="CG455" s="10"/>
      <c r="CH455" s="10"/>
      <c r="CI455" s="10"/>
      <c r="CJ455" s="10"/>
      <c r="CK455" s="10"/>
      <c r="CL455" s="10"/>
      <c r="CM455" s="10"/>
      <c r="CN455" s="10"/>
      <c r="CO455" s="10"/>
      <c r="CP455" s="10"/>
      <c r="CQ455" s="10"/>
      <c r="CR455" s="10"/>
      <c r="CS455" s="10"/>
      <c r="CT455" s="10"/>
      <c r="CU455" s="10"/>
      <c r="CV455" s="10"/>
      <c r="CW455" s="10"/>
      <c r="CX455" s="10"/>
      <c r="CY455" s="10"/>
      <c r="CZ455" s="10"/>
      <c r="DA455" s="10"/>
      <c r="DB455" s="10"/>
      <c r="DC455" s="10"/>
      <c r="DD455" s="10"/>
      <c r="DE455" s="10"/>
      <c r="DF455" s="10"/>
      <c r="DG455" s="10"/>
      <c r="DH455" s="10"/>
      <c r="DI455" s="10"/>
      <c r="DJ455" s="10"/>
      <c r="DK455" s="10"/>
      <c r="DL455" s="10"/>
      <c r="DM455" s="10"/>
      <c r="DN455" s="10"/>
      <c r="DO455" s="10"/>
      <c r="DP455" s="10"/>
      <c r="DQ455" s="10"/>
      <c r="DR455" s="10"/>
      <c r="DS455" s="10"/>
      <c r="DT455" s="10"/>
      <c r="DU455" s="10"/>
      <c r="DV455" s="10"/>
    </row>
    <row r="456" spans="2:126" ht="15">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c r="BF456" s="10"/>
      <c r="BG456" s="10"/>
      <c r="BH456" s="10"/>
      <c r="BI456" s="10"/>
      <c r="BJ456" s="10"/>
      <c r="BK456" s="10"/>
      <c r="BL456" s="10"/>
      <c r="BM456" s="10"/>
      <c r="BN456" s="10"/>
      <c r="BO456" s="10"/>
      <c r="BP456" s="10"/>
      <c r="BQ456" s="10"/>
      <c r="BR456" s="10"/>
      <c r="BS456" s="10"/>
      <c r="BT456" s="10"/>
      <c r="BU456" s="10"/>
      <c r="BV456" s="10"/>
      <c r="BW456" s="10"/>
      <c r="BX456" s="10"/>
      <c r="BY456" s="10"/>
      <c r="BZ456" s="10"/>
      <c r="CA456" s="10"/>
      <c r="CB456" s="10"/>
      <c r="CC456" s="10"/>
      <c r="CD456" s="10"/>
      <c r="CE456" s="10"/>
      <c r="CF456" s="10"/>
      <c r="CG456" s="10"/>
      <c r="CH456" s="10"/>
      <c r="CI456" s="10"/>
      <c r="CJ456" s="10"/>
      <c r="CK456" s="10"/>
      <c r="CL456" s="10"/>
      <c r="CM456" s="10"/>
      <c r="CN456" s="10"/>
      <c r="CO456" s="10"/>
      <c r="CP456" s="10"/>
      <c r="CQ456" s="10"/>
      <c r="CR456" s="10"/>
      <c r="CS456" s="10"/>
      <c r="CT456" s="10"/>
      <c r="CU456" s="10"/>
      <c r="CV456" s="10"/>
      <c r="CW456" s="10"/>
      <c r="CX456" s="10"/>
      <c r="CY456" s="10"/>
      <c r="CZ456" s="10"/>
      <c r="DA456" s="10"/>
      <c r="DB456" s="10"/>
      <c r="DC456" s="10"/>
      <c r="DD456" s="10"/>
      <c r="DE456" s="10"/>
      <c r="DF456" s="10"/>
      <c r="DG456" s="10"/>
      <c r="DH456" s="10"/>
      <c r="DI456" s="10"/>
      <c r="DJ456" s="10"/>
      <c r="DK456" s="10"/>
      <c r="DL456" s="10"/>
      <c r="DM456" s="10"/>
      <c r="DN456" s="10"/>
      <c r="DO456" s="10"/>
      <c r="DP456" s="10"/>
      <c r="DQ456" s="10"/>
      <c r="DR456" s="10"/>
      <c r="DS456" s="10"/>
      <c r="DT456" s="10"/>
      <c r="DU456" s="10"/>
      <c r="DV456" s="10"/>
    </row>
    <row r="457" spans="2:126" ht="15">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c r="BF457" s="10"/>
      <c r="BG457" s="10"/>
      <c r="BH457" s="10"/>
      <c r="BI457" s="10"/>
      <c r="BJ457" s="10"/>
      <c r="BK457" s="10"/>
      <c r="BL457" s="10"/>
      <c r="BM457" s="10"/>
      <c r="BN457" s="10"/>
      <c r="BO457" s="10"/>
      <c r="BP457" s="10"/>
      <c r="BQ457" s="10"/>
      <c r="BR457" s="10"/>
      <c r="BS457" s="10"/>
      <c r="BT457" s="10"/>
      <c r="BU457" s="10"/>
      <c r="BV457" s="10"/>
      <c r="BW457" s="10"/>
      <c r="BX457" s="10"/>
      <c r="BY457" s="10"/>
      <c r="BZ457" s="10"/>
      <c r="CA457" s="10"/>
      <c r="CB457" s="10"/>
      <c r="CC457" s="10"/>
      <c r="CD457" s="10"/>
      <c r="CE457" s="10"/>
      <c r="CF457" s="10"/>
      <c r="CG457" s="10"/>
      <c r="CH457" s="10"/>
      <c r="CI457" s="10"/>
      <c r="CJ457" s="10"/>
      <c r="CK457" s="10"/>
      <c r="CL457" s="10"/>
      <c r="CM457" s="10"/>
      <c r="CN457" s="10"/>
      <c r="CO457" s="10"/>
      <c r="CP457" s="10"/>
      <c r="CQ457" s="10"/>
      <c r="CR457" s="10"/>
      <c r="CS457" s="10"/>
      <c r="CT457" s="10"/>
      <c r="CU457" s="10"/>
      <c r="CV457" s="10"/>
      <c r="CW457" s="10"/>
      <c r="CX457" s="10"/>
      <c r="CY457" s="10"/>
      <c r="CZ457" s="10"/>
      <c r="DA457" s="10"/>
      <c r="DB457" s="10"/>
      <c r="DC457" s="10"/>
      <c r="DD457" s="10"/>
      <c r="DE457" s="10"/>
      <c r="DF457" s="10"/>
      <c r="DG457" s="10"/>
      <c r="DH457" s="10"/>
      <c r="DI457" s="10"/>
      <c r="DJ457" s="10"/>
      <c r="DK457" s="10"/>
      <c r="DL457" s="10"/>
      <c r="DM457" s="10"/>
      <c r="DN457" s="10"/>
      <c r="DO457" s="10"/>
      <c r="DP457" s="10"/>
      <c r="DQ457" s="10"/>
      <c r="DR457" s="10"/>
      <c r="DS457" s="10"/>
      <c r="DT457" s="10"/>
      <c r="DU457" s="10"/>
      <c r="DV457" s="10"/>
    </row>
    <row r="458" spans="2:126" ht="15">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c r="BF458" s="10"/>
      <c r="BG458" s="10"/>
      <c r="BH458" s="10"/>
      <c r="BI458" s="10"/>
      <c r="BJ458" s="10"/>
      <c r="BK458" s="10"/>
      <c r="BL458" s="10"/>
      <c r="BM458" s="10"/>
      <c r="BN458" s="10"/>
      <c r="BO458" s="10"/>
      <c r="BP458" s="10"/>
      <c r="BQ458" s="10"/>
      <c r="BR458" s="10"/>
      <c r="BS458" s="10"/>
      <c r="BT458" s="10"/>
      <c r="BU458" s="10"/>
      <c r="BV458" s="10"/>
      <c r="BW458" s="10"/>
      <c r="BX458" s="10"/>
      <c r="BY458" s="10"/>
      <c r="BZ458" s="10"/>
      <c r="CA458" s="10"/>
      <c r="CB458" s="10"/>
      <c r="CC458" s="10"/>
      <c r="CD458" s="10"/>
      <c r="CE458" s="10"/>
      <c r="CF458" s="10"/>
      <c r="CG458" s="10"/>
      <c r="CH458" s="10"/>
      <c r="CI458" s="10"/>
      <c r="CJ458" s="10"/>
      <c r="CK458" s="10"/>
      <c r="CL458" s="10"/>
      <c r="CM458" s="10"/>
      <c r="CN458" s="10"/>
      <c r="CO458" s="10"/>
      <c r="CP458" s="10"/>
      <c r="CQ458" s="10"/>
      <c r="CR458" s="10"/>
      <c r="CS458" s="10"/>
      <c r="CT458" s="10"/>
      <c r="CU458" s="10"/>
      <c r="CV458" s="10"/>
      <c r="CW458" s="10"/>
      <c r="CX458" s="10"/>
      <c r="CY458" s="10"/>
      <c r="CZ458" s="10"/>
      <c r="DA458" s="10"/>
      <c r="DB458" s="10"/>
      <c r="DC458" s="10"/>
      <c r="DD458" s="10"/>
      <c r="DE458" s="10"/>
      <c r="DF458" s="10"/>
      <c r="DG458" s="10"/>
      <c r="DH458" s="10"/>
      <c r="DI458" s="10"/>
      <c r="DJ458" s="10"/>
      <c r="DK458" s="10"/>
      <c r="DL458" s="10"/>
      <c r="DM458" s="10"/>
      <c r="DN458" s="10"/>
      <c r="DO458" s="10"/>
      <c r="DP458" s="10"/>
      <c r="DQ458" s="10"/>
      <c r="DR458" s="10"/>
      <c r="DS458" s="10"/>
      <c r="DT458" s="10"/>
      <c r="DU458" s="10"/>
      <c r="DV458" s="10"/>
    </row>
    <row r="459" spans="2:126" ht="15">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c r="BF459" s="10"/>
      <c r="BG459" s="10"/>
      <c r="BH459" s="10"/>
      <c r="BI459" s="10"/>
      <c r="BJ459" s="10"/>
      <c r="BK459" s="10"/>
      <c r="BL459" s="10"/>
      <c r="BM459" s="10"/>
      <c r="BN459" s="10"/>
      <c r="BO459" s="10"/>
      <c r="BP459" s="10"/>
      <c r="BQ459" s="10"/>
      <c r="BR459" s="10"/>
      <c r="BS459" s="10"/>
      <c r="BT459" s="10"/>
      <c r="BU459" s="10"/>
      <c r="BV459" s="10"/>
      <c r="BW459" s="10"/>
      <c r="BX459" s="10"/>
      <c r="BY459" s="10"/>
      <c r="BZ459" s="10"/>
      <c r="CA459" s="10"/>
      <c r="CB459" s="10"/>
      <c r="CC459" s="10"/>
      <c r="CD459" s="10"/>
      <c r="CE459" s="10"/>
      <c r="CF459" s="10"/>
      <c r="CG459" s="10"/>
      <c r="CH459" s="10"/>
      <c r="CI459" s="10"/>
      <c r="CJ459" s="10"/>
      <c r="CK459" s="10"/>
      <c r="CL459" s="10"/>
      <c r="CM459" s="10"/>
      <c r="CN459" s="10"/>
      <c r="CO459" s="10"/>
      <c r="CP459" s="10"/>
      <c r="CQ459" s="10"/>
      <c r="CR459" s="10"/>
      <c r="CS459" s="10"/>
      <c r="CT459" s="10"/>
      <c r="CU459" s="10"/>
      <c r="CV459" s="10"/>
      <c r="CW459" s="10"/>
      <c r="CX459" s="10"/>
      <c r="CY459" s="10"/>
      <c r="CZ459" s="10"/>
      <c r="DA459" s="10"/>
      <c r="DB459" s="10"/>
      <c r="DC459" s="10"/>
      <c r="DD459" s="10"/>
      <c r="DE459" s="10"/>
      <c r="DF459" s="10"/>
      <c r="DG459" s="10"/>
      <c r="DH459" s="10"/>
      <c r="DI459" s="10"/>
      <c r="DJ459" s="10"/>
      <c r="DK459" s="10"/>
      <c r="DL459" s="10"/>
      <c r="DM459" s="10"/>
      <c r="DN459" s="10"/>
      <c r="DO459" s="10"/>
      <c r="DP459" s="10"/>
      <c r="DQ459" s="10"/>
      <c r="DR459" s="10"/>
      <c r="DS459" s="10"/>
      <c r="DT459" s="10"/>
      <c r="DU459" s="10"/>
      <c r="DV459" s="10"/>
    </row>
    <row r="460" spans="2:126" ht="15">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c r="BF460" s="10"/>
      <c r="BG460" s="10"/>
      <c r="BH460" s="10"/>
      <c r="BI460" s="10"/>
      <c r="BJ460" s="10"/>
      <c r="BK460" s="10"/>
      <c r="BL460" s="10"/>
      <c r="BM460" s="10"/>
      <c r="BN460" s="10"/>
      <c r="BO460" s="10"/>
      <c r="BP460" s="10"/>
      <c r="BQ460" s="10"/>
      <c r="BR460" s="10"/>
      <c r="BS460" s="10"/>
      <c r="BT460" s="10"/>
      <c r="BU460" s="10"/>
      <c r="BV460" s="10"/>
      <c r="BW460" s="10"/>
      <c r="BX460" s="10"/>
      <c r="BY460" s="10"/>
      <c r="BZ460" s="10"/>
      <c r="CA460" s="10"/>
      <c r="CB460" s="10"/>
      <c r="CC460" s="10"/>
      <c r="CD460" s="10"/>
      <c r="CE460" s="10"/>
      <c r="CF460" s="10"/>
      <c r="CG460" s="10"/>
      <c r="CH460" s="10"/>
      <c r="CI460" s="10"/>
      <c r="CJ460" s="10"/>
      <c r="CK460" s="10"/>
      <c r="CL460" s="10"/>
      <c r="CM460" s="10"/>
      <c r="CN460" s="10"/>
      <c r="CO460" s="10"/>
      <c r="CP460" s="10"/>
      <c r="CQ460" s="10"/>
      <c r="CR460" s="10"/>
      <c r="CS460" s="10"/>
      <c r="CT460" s="10"/>
      <c r="CU460" s="10"/>
      <c r="CV460" s="10"/>
      <c r="CW460" s="10"/>
      <c r="CX460" s="10"/>
      <c r="CY460" s="10"/>
      <c r="CZ460" s="10"/>
      <c r="DA460" s="10"/>
      <c r="DB460" s="10"/>
      <c r="DC460" s="10"/>
      <c r="DD460" s="10"/>
      <c r="DE460" s="10"/>
      <c r="DF460" s="10"/>
      <c r="DG460" s="10"/>
      <c r="DH460" s="10"/>
      <c r="DI460" s="10"/>
      <c r="DJ460" s="10"/>
      <c r="DK460" s="10"/>
      <c r="DL460" s="10"/>
      <c r="DM460" s="10"/>
      <c r="DN460" s="10"/>
      <c r="DO460" s="10"/>
      <c r="DP460" s="10"/>
      <c r="DQ460" s="10"/>
      <c r="DR460" s="10"/>
      <c r="DS460" s="10"/>
      <c r="DT460" s="10"/>
      <c r="DU460" s="10"/>
      <c r="DV460" s="10"/>
    </row>
    <row r="461" spans="2:126" ht="15">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c r="BF461" s="10"/>
      <c r="BG461" s="10"/>
      <c r="BH461" s="10"/>
      <c r="BI461" s="10"/>
      <c r="BJ461" s="10"/>
      <c r="BK461" s="10"/>
      <c r="BL461" s="10"/>
      <c r="BM461" s="10"/>
      <c r="BN461" s="10"/>
      <c r="BO461" s="10"/>
      <c r="BP461" s="10"/>
      <c r="BQ461" s="10"/>
      <c r="BR461" s="10"/>
      <c r="BS461" s="10"/>
      <c r="BT461" s="10"/>
      <c r="BU461" s="10"/>
      <c r="BV461" s="10"/>
      <c r="BW461" s="10"/>
      <c r="BX461" s="10"/>
      <c r="BY461" s="10"/>
      <c r="BZ461" s="10"/>
      <c r="CA461" s="10"/>
      <c r="CB461" s="10"/>
      <c r="CC461" s="10"/>
      <c r="CD461" s="10"/>
      <c r="CE461" s="10"/>
      <c r="CF461" s="10"/>
      <c r="CG461" s="10"/>
      <c r="CH461" s="10"/>
      <c r="CI461" s="10"/>
      <c r="CJ461" s="10"/>
      <c r="CK461" s="10"/>
      <c r="CL461" s="10"/>
      <c r="CM461" s="10"/>
      <c r="CN461" s="10"/>
      <c r="CO461" s="10"/>
      <c r="CP461" s="10"/>
      <c r="CQ461" s="10"/>
      <c r="CR461" s="10"/>
      <c r="CS461" s="10"/>
      <c r="CT461" s="10"/>
      <c r="CU461" s="10"/>
      <c r="CV461" s="10"/>
      <c r="CW461" s="10"/>
      <c r="CX461" s="10"/>
      <c r="CY461" s="10"/>
      <c r="CZ461" s="10"/>
      <c r="DA461" s="10"/>
      <c r="DB461" s="10"/>
      <c r="DC461" s="10"/>
      <c r="DD461" s="10"/>
      <c r="DE461" s="10"/>
      <c r="DF461" s="10"/>
      <c r="DG461" s="10"/>
      <c r="DH461" s="10"/>
      <c r="DI461" s="10"/>
      <c r="DJ461" s="10"/>
      <c r="DK461" s="10"/>
      <c r="DL461" s="10"/>
      <c r="DM461" s="10"/>
      <c r="DN461" s="10"/>
      <c r="DO461" s="10"/>
      <c r="DP461" s="10"/>
      <c r="DQ461" s="10"/>
      <c r="DR461" s="10"/>
      <c r="DS461" s="10"/>
      <c r="DT461" s="10"/>
      <c r="DU461" s="10"/>
      <c r="DV461" s="10"/>
    </row>
    <row r="462" spans="2:126" ht="15">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c r="BF462" s="10"/>
      <c r="BG462" s="10"/>
      <c r="BH462" s="10"/>
      <c r="BI462" s="10"/>
      <c r="BJ462" s="10"/>
      <c r="BK462" s="10"/>
      <c r="BL462" s="10"/>
      <c r="BM462" s="10"/>
      <c r="BN462" s="10"/>
      <c r="BO462" s="10"/>
      <c r="BP462" s="10"/>
      <c r="BQ462" s="10"/>
      <c r="BR462" s="10"/>
      <c r="BS462" s="10"/>
      <c r="BT462" s="10"/>
      <c r="BU462" s="10"/>
      <c r="BV462" s="10"/>
      <c r="BW462" s="10"/>
      <c r="BX462" s="10"/>
      <c r="BY462" s="10"/>
      <c r="BZ462" s="10"/>
      <c r="CA462" s="10"/>
      <c r="CB462" s="10"/>
      <c r="CC462" s="10"/>
      <c r="CD462" s="10"/>
      <c r="CE462" s="10"/>
      <c r="CF462" s="10"/>
      <c r="CG462" s="10"/>
      <c r="CH462" s="10"/>
      <c r="CI462" s="10"/>
      <c r="CJ462" s="10"/>
      <c r="CK462" s="10"/>
      <c r="CL462" s="10"/>
      <c r="CM462" s="10"/>
      <c r="CN462" s="10"/>
      <c r="CO462" s="10"/>
      <c r="CP462" s="10"/>
      <c r="CQ462" s="10"/>
      <c r="CR462" s="10"/>
      <c r="CS462" s="10"/>
      <c r="CT462" s="10"/>
      <c r="CU462" s="10"/>
      <c r="CV462" s="10"/>
      <c r="CW462" s="10"/>
      <c r="CX462" s="10"/>
      <c r="CY462" s="10"/>
      <c r="CZ462" s="10"/>
      <c r="DA462" s="10"/>
      <c r="DB462" s="10"/>
      <c r="DC462" s="10"/>
      <c r="DD462" s="10"/>
      <c r="DE462" s="10"/>
      <c r="DF462" s="10"/>
      <c r="DG462" s="10"/>
      <c r="DH462" s="10"/>
      <c r="DI462" s="10"/>
      <c r="DJ462" s="10"/>
      <c r="DK462" s="10"/>
      <c r="DL462" s="10"/>
      <c r="DM462" s="10"/>
      <c r="DN462" s="10"/>
      <c r="DO462" s="10"/>
      <c r="DP462" s="10"/>
      <c r="DQ462" s="10"/>
      <c r="DR462" s="10"/>
      <c r="DS462" s="10"/>
      <c r="DT462" s="10"/>
      <c r="DU462" s="10"/>
      <c r="DV462" s="10"/>
    </row>
    <row r="463" spans="2:126" ht="15">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c r="BF463" s="10"/>
      <c r="BG463" s="10"/>
      <c r="BH463" s="10"/>
      <c r="BI463" s="10"/>
      <c r="BJ463" s="10"/>
      <c r="BK463" s="10"/>
      <c r="BL463" s="10"/>
      <c r="BM463" s="10"/>
      <c r="BN463" s="10"/>
      <c r="BO463" s="10"/>
      <c r="BP463" s="10"/>
      <c r="BQ463" s="10"/>
      <c r="BR463" s="10"/>
      <c r="BS463" s="10"/>
      <c r="BT463" s="10"/>
      <c r="BU463" s="10"/>
      <c r="BV463" s="10"/>
      <c r="BW463" s="10"/>
      <c r="BX463" s="10"/>
      <c r="BY463" s="10"/>
      <c r="BZ463" s="10"/>
      <c r="CA463" s="10"/>
      <c r="CB463" s="10"/>
      <c r="CC463" s="10"/>
      <c r="CD463" s="10"/>
      <c r="CE463" s="10"/>
      <c r="CF463" s="10"/>
      <c r="CG463" s="10"/>
      <c r="CH463" s="10"/>
      <c r="CI463" s="10"/>
      <c r="CJ463" s="10"/>
      <c r="CK463" s="10"/>
      <c r="CL463" s="10"/>
      <c r="CM463" s="10"/>
      <c r="CN463" s="10"/>
      <c r="CO463" s="10"/>
      <c r="CP463" s="10"/>
      <c r="CQ463" s="10"/>
      <c r="CR463" s="10"/>
      <c r="CS463" s="10"/>
      <c r="CT463" s="10"/>
      <c r="CU463" s="10"/>
      <c r="CV463" s="10"/>
      <c r="CW463" s="10"/>
      <c r="CX463" s="10"/>
      <c r="CY463" s="10"/>
      <c r="CZ463" s="10"/>
      <c r="DA463" s="10"/>
      <c r="DB463" s="10"/>
      <c r="DC463" s="10"/>
      <c r="DD463" s="10"/>
      <c r="DE463" s="10"/>
      <c r="DF463" s="10"/>
      <c r="DG463" s="10"/>
      <c r="DH463" s="10"/>
      <c r="DI463" s="10"/>
      <c r="DJ463" s="10"/>
      <c r="DK463" s="10"/>
      <c r="DL463" s="10"/>
      <c r="DM463" s="10"/>
      <c r="DN463" s="10"/>
      <c r="DO463" s="10"/>
      <c r="DP463" s="10"/>
      <c r="DQ463" s="10"/>
      <c r="DR463" s="10"/>
      <c r="DS463" s="10"/>
      <c r="DT463" s="10"/>
      <c r="DU463" s="10"/>
      <c r="DV463" s="10"/>
    </row>
    <row r="464" spans="2:126" ht="15">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c r="BF464" s="10"/>
      <c r="BG464" s="10"/>
      <c r="BH464" s="10"/>
      <c r="BI464" s="10"/>
      <c r="BJ464" s="10"/>
      <c r="BK464" s="10"/>
      <c r="BL464" s="10"/>
      <c r="BM464" s="10"/>
      <c r="BN464" s="10"/>
      <c r="BO464" s="10"/>
      <c r="BP464" s="10"/>
      <c r="BQ464" s="10"/>
      <c r="BR464" s="10"/>
      <c r="BS464" s="10"/>
      <c r="BT464" s="10"/>
      <c r="BU464" s="10"/>
      <c r="BV464" s="10"/>
      <c r="BW464" s="10"/>
      <c r="BX464" s="10"/>
      <c r="BY464" s="10"/>
      <c r="BZ464" s="10"/>
      <c r="CA464" s="10"/>
      <c r="CB464" s="10"/>
      <c r="CC464" s="10"/>
      <c r="CD464" s="10"/>
      <c r="CE464" s="10"/>
      <c r="CF464" s="10"/>
      <c r="CG464" s="10"/>
      <c r="CH464" s="10"/>
      <c r="CI464" s="10"/>
      <c r="CJ464" s="10"/>
      <c r="CK464" s="10"/>
      <c r="CL464" s="10"/>
      <c r="CM464" s="10"/>
      <c r="CN464" s="10"/>
      <c r="CO464" s="10"/>
      <c r="CP464" s="10"/>
      <c r="CQ464" s="10"/>
      <c r="CR464" s="10"/>
      <c r="CS464" s="10"/>
      <c r="CT464" s="10"/>
      <c r="CU464" s="10"/>
      <c r="CV464" s="10"/>
      <c r="CW464" s="10"/>
      <c r="CX464" s="10"/>
      <c r="CY464" s="10"/>
      <c r="CZ464" s="10"/>
      <c r="DA464" s="10"/>
      <c r="DB464" s="10"/>
      <c r="DC464" s="10"/>
      <c r="DD464" s="10"/>
      <c r="DE464" s="10"/>
      <c r="DF464" s="10"/>
      <c r="DG464" s="10"/>
      <c r="DH464" s="10"/>
      <c r="DI464" s="10"/>
      <c r="DJ464" s="10"/>
      <c r="DK464" s="10"/>
      <c r="DL464" s="10"/>
      <c r="DM464" s="10"/>
      <c r="DN464" s="10"/>
      <c r="DO464" s="10"/>
      <c r="DP464" s="10"/>
      <c r="DQ464" s="10"/>
      <c r="DR464" s="10"/>
      <c r="DS464" s="10"/>
      <c r="DT464" s="10"/>
      <c r="DU464" s="10"/>
      <c r="DV464" s="10"/>
    </row>
    <row r="465" spans="2:126" ht="15">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c r="BF465" s="10"/>
      <c r="BG465" s="10"/>
      <c r="BH465" s="10"/>
      <c r="BI465" s="10"/>
      <c r="BJ465" s="10"/>
      <c r="BK465" s="10"/>
      <c r="BL465" s="10"/>
      <c r="BM465" s="10"/>
      <c r="BN465" s="10"/>
      <c r="BO465" s="10"/>
      <c r="BP465" s="10"/>
      <c r="BQ465" s="10"/>
      <c r="BR465" s="10"/>
      <c r="BS465" s="10"/>
      <c r="BT465" s="10"/>
      <c r="BU465" s="10"/>
      <c r="BV465" s="10"/>
      <c r="BW465" s="10"/>
      <c r="BX465" s="10"/>
      <c r="BY465" s="10"/>
      <c r="BZ465" s="10"/>
      <c r="CA465" s="10"/>
      <c r="CB465" s="10"/>
      <c r="CC465" s="10"/>
      <c r="CD465" s="10"/>
      <c r="CE465" s="10"/>
      <c r="CF465" s="10"/>
      <c r="CG465" s="10"/>
      <c r="CH465" s="10"/>
      <c r="CI465" s="10"/>
      <c r="CJ465" s="10"/>
      <c r="CK465" s="10"/>
      <c r="CL465" s="10"/>
      <c r="CM465" s="10"/>
      <c r="CN465" s="10"/>
      <c r="CO465" s="10"/>
      <c r="CP465" s="10"/>
      <c r="CQ465" s="10"/>
      <c r="CR465" s="10"/>
      <c r="CS465" s="10"/>
      <c r="CT465" s="10"/>
      <c r="CU465" s="10"/>
      <c r="CV465" s="10"/>
      <c r="CW465" s="10"/>
      <c r="CX465" s="10"/>
      <c r="CY465" s="10"/>
      <c r="CZ465" s="10"/>
      <c r="DA465" s="10"/>
      <c r="DB465" s="10"/>
      <c r="DC465" s="10"/>
      <c r="DD465" s="10"/>
      <c r="DE465" s="10"/>
      <c r="DF465" s="10"/>
      <c r="DG465" s="10"/>
      <c r="DH465" s="10"/>
      <c r="DI465" s="10"/>
      <c r="DJ465" s="10"/>
      <c r="DK465" s="10"/>
      <c r="DL465" s="10"/>
      <c r="DM465" s="10"/>
      <c r="DN465" s="10"/>
      <c r="DO465" s="10"/>
      <c r="DP465" s="10"/>
      <c r="DQ465" s="10"/>
      <c r="DR465" s="10"/>
      <c r="DS465" s="10"/>
      <c r="DT465" s="10"/>
      <c r="DU465" s="10"/>
      <c r="DV465" s="10"/>
    </row>
    <row r="466" spans="2:126" ht="15">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c r="BF466" s="10"/>
      <c r="BG466" s="10"/>
      <c r="BH466" s="10"/>
      <c r="BI466" s="10"/>
      <c r="BJ466" s="10"/>
      <c r="BK466" s="10"/>
      <c r="BL466" s="10"/>
      <c r="BM466" s="10"/>
      <c r="BN466" s="10"/>
      <c r="BO466" s="10"/>
      <c r="BP466" s="10"/>
      <c r="BQ466" s="10"/>
      <c r="BR466" s="10"/>
      <c r="BS466" s="10"/>
      <c r="BT466" s="10"/>
      <c r="BU466" s="10"/>
      <c r="BV466" s="10"/>
      <c r="BW466" s="10"/>
      <c r="BX466" s="10"/>
      <c r="BY466" s="10"/>
      <c r="BZ466" s="10"/>
      <c r="CA466" s="10"/>
      <c r="CB466" s="10"/>
      <c r="CC466" s="10"/>
      <c r="CD466" s="10"/>
      <c r="CE466" s="10"/>
      <c r="CF466" s="10"/>
      <c r="CG466" s="10"/>
      <c r="CH466" s="10"/>
      <c r="CI466" s="10"/>
      <c r="CJ466" s="10"/>
      <c r="CK466" s="10"/>
      <c r="CL466" s="10"/>
      <c r="CM466" s="10"/>
      <c r="CN466" s="10"/>
      <c r="CO466" s="10"/>
      <c r="CP466" s="10"/>
      <c r="CQ466" s="10"/>
      <c r="CR466" s="10"/>
      <c r="CS466" s="10"/>
      <c r="CT466" s="10"/>
      <c r="CU466" s="10"/>
      <c r="CV466" s="10"/>
      <c r="CW466" s="10"/>
      <c r="CX466" s="10"/>
      <c r="CY466" s="10"/>
      <c r="CZ466" s="10"/>
      <c r="DA466" s="10"/>
      <c r="DB466" s="10"/>
      <c r="DC466" s="10"/>
      <c r="DD466" s="10"/>
      <c r="DE466" s="10"/>
      <c r="DF466" s="10"/>
      <c r="DG466" s="10"/>
      <c r="DH466" s="10"/>
      <c r="DI466" s="10"/>
      <c r="DJ466" s="10"/>
      <c r="DK466" s="10"/>
      <c r="DL466" s="10"/>
      <c r="DM466" s="10"/>
      <c r="DN466" s="10"/>
      <c r="DO466" s="10"/>
      <c r="DP466" s="10"/>
      <c r="DQ466" s="10"/>
      <c r="DR466" s="10"/>
      <c r="DS466" s="10"/>
      <c r="DT466" s="10"/>
      <c r="DU466" s="10"/>
      <c r="DV466" s="10"/>
    </row>
    <row r="467" spans="2:126" ht="15">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c r="BF467" s="10"/>
      <c r="BG467" s="10"/>
      <c r="BH467" s="10"/>
      <c r="BI467" s="10"/>
      <c r="BJ467" s="10"/>
      <c r="BK467" s="10"/>
      <c r="BL467" s="10"/>
      <c r="BM467" s="10"/>
      <c r="BN467" s="10"/>
      <c r="BO467" s="10"/>
      <c r="BP467" s="10"/>
      <c r="BQ467" s="10"/>
      <c r="BR467" s="10"/>
      <c r="BS467" s="10"/>
      <c r="BT467" s="10"/>
      <c r="BU467" s="10"/>
      <c r="BV467" s="10"/>
      <c r="BW467" s="10"/>
      <c r="BX467" s="10"/>
      <c r="BY467" s="10"/>
      <c r="BZ467" s="10"/>
      <c r="CA467" s="10"/>
      <c r="CB467" s="10"/>
      <c r="CC467" s="10"/>
      <c r="CD467" s="10"/>
      <c r="CE467" s="10"/>
      <c r="CF467" s="10"/>
      <c r="CG467" s="10"/>
      <c r="CH467" s="10"/>
      <c r="CI467" s="10"/>
      <c r="CJ467" s="10"/>
      <c r="CK467" s="10"/>
      <c r="CL467" s="10"/>
      <c r="CM467" s="10"/>
      <c r="CN467" s="10"/>
      <c r="CO467" s="10"/>
      <c r="CP467" s="10"/>
      <c r="CQ467" s="10"/>
      <c r="CR467" s="10"/>
      <c r="CS467" s="10"/>
      <c r="CT467" s="10"/>
      <c r="CU467" s="10"/>
      <c r="CV467" s="10"/>
      <c r="CW467" s="10"/>
      <c r="CX467" s="10"/>
      <c r="CY467" s="10"/>
      <c r="CZ467" s="10"/>
      <c r="DA467" s="10"/>
      <c r="DB467" s="10"/>
      <c r="DC467" s="10"/>
      <c r="DD467" s="10"/>
      <c r="DE467" s="10"/>
      <c r="DF467" s="10"/>
      <c r="DG467" s="10"/>
      <c r="DH467" s="10"/>
      <c r="DI467" s="10"/>
      <c r="DJ467" s="10"/>
      <c r="DK467" s="10"/>
      <c r="DL467" s="10"/>
      <c r="DM467" s="10"/>
      <c r="DN467" s="10"/>
      <c r="DO467" s="10"/>
      <c r="DP467" s="10"/>
      <c r="DQ467" s="10"/>
      <c r="DR467" s="10"/>
      <c r="DS467" s="10"/>
      <c r="DT467" s="10"/>
      <c r="DU467" s="10"/>
      <c r="DV467" s="10"/>
    </row>
    <row r="468" spans="2:126" ht="15">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c r="BF468" s="10"/>
      <c r="BG468" s="10"/>
      <c r="BH468" s="10"/>
      <c r="BI468" s="10"/>
      <c r="BJ468" s="10"/>
      <c r="BK468" s="10"/>
      <c r="BL468" s="10"/>
      <c r="BM468" s="10"/>
      <c r="BN468" s="10"/>
      <c r="BO468" s="10"/>
      <c r="BP468" s="10"/>
      <c r="BQ468" s="10"/>
      <c r="BR468" s="10"/>
      <c r="BS468" s="10"/>
      <c r="BT468" s="10"/>
      <c r="BU468" s="10"/>
      <c r="BV468" s="10"/>
      <c r="BW468" s="10"/>
      <c r="BX468" s="10"/>
      <c r="BY468" s="10"/>
      <c r="BZ468" s="10"/>
      <c r="CA468" s="10"/>
      <c r="CB468" s="10"/>
      <c r="CC468" s="10"/>
      <c r="CD468" s="10"/>
      <c r="CE468" s="10"/>
      <c r="CF468" s="10"/>
      <c r="CG468" s="10"/>
      <c r="CH468" s="10"/>
      <c r="CI468" s="10"/>
      <c r="CJ468" s="10"/>
      <c r="CK468" s="10"/>
      <c r="CL468" s="10"/>
      <c r="CM468" s="10"/>
      <c r="CN468" s="10"/>
      <c r="CO468" s="10"/>
      <c r="CP468" s="10"/>
      <c r="CQ468" s="10"/>
      <c r="CR468" s="10"/>
      <c r="CS468" s="10"/>
      <c r="CT468" s="10"/>
      <c r="CU468" s="10"/>
      <c r="CV468" s="10"/>
      <c r="CW468" s="10"/>
      <c r="CX468" s="10"/>
      <c r="CY468" s="10"/>
      <c r="CZ468" s="10"/>
      <c r="DA468" s="10"/>
      <c r="DB468" s="10"/>
      <c r="DC468" s="10"/>
      <c r="DD468" s="10"/>
      <c r="DE468" s="10"/>
      <c r="DF468" s="10"/>
      <c r="DG468" s="10"/>
      <c r="DH468" s="10"/>
      <c r="DI468" s="10"/>
      <c r="DJ468" s="10"/>
      <c r="DK468" s="10"/>
      <c r="DL468" s="10"/>
      <c r="DM468" s="10"/>
      <c r="DN468" s="10"/>
      <c r="DO468" s="10"/>
      <c r="DP468" s="10"/>
      <c r="DQ468" s="10"/>
      <c r="DR468" s="10"/>
      <c r="DS468" s="10"/>
      <c r="DT468" s="10"/>
      <c r="DU468" s="10"/>
      <c r="DV468" s="10"/>
    </row>
    <row r="469" spans="2:126" ht="15">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c r="BF469" s="10"/>
      <c r="BG469" s="10"/>
      <c r="BH469" s="10"/>
      <c r="BI469" s="10"/>
      <c r="BJ469" s="10"/>
      <c r="BK469" s="10"/>
      <c r="BL469" s="10"/>
      <c r="BM469" s="10"/>
      <c r="BN469" s="10"/>
      <c r="BO469" s="10"/>
      <c r="BP469" s="10"/>
      <c r="BQ469" s="10"/>
      <c r="BR469" s="10"/>
      <c r="BS469" s="10"/>
      <c r="BT469" s="10"/>
      <c r="BU469" s="10"/>
      <c r="BV469" s="10"/>
      <c r="BW469" s="10"/>
      <c r="BX469" s="10"/>
      <c r="BY469" s="10"/>
      <c r="BZ469" s="10"/>
      <c r="CA469" s="10"/>
      <c r="CB469" s="10"/>
      <c r="CC469" s="10"/>
      <c r="CD469" s="10"/>
      <c r="CE469" s="10"/>
      <c r="CF469" s="10"/>
      <c r="CG469" s="10"/>
      <c r="CH469" s="10"/>
      <c r="CI469" s="10"/>
      <c r="CJ469" s="10"/>
      <c r="CK469" s="10"/>
      <c r="CL469" s="10"/>
      <c r="CM469" s="10"/>
      <c r="CN469" s="10"/>
      <c r="CO469" s="10"/>
      <c r="CP469" s="10"/>
      <c r="CQ469" s="10"/>
      <c r="CR469" s="10"/>
      <c r="CS469" s="10"/>
      <c r="CT469" s="10"/>
      <c r="CU469" s="10"/>
      <c r="CV469" s="10"/>
      <c r="CW469" s="10"/>
      <c r="CX469" s="10"/>
      <c r="CY469" s="10"/>
      <c r="CZ469" s="10"/>
      <c r="DA469" s="10"/>
      <c r="DB469" s="10"/>
      <c r="DC469" s="10"/>
      <c r="DD469" s="10"/>
      <c r="DE469" s="10"/>
      <c r="DF469" s="10"/>
      <c r="DG469" s="10"/>
      <c r="DH469" s="10"/>
      <c r="DI469" s="10"/>
      <c r="DJ469" s="10"/>
      <c r="DK469" s="10"/>
      <c r="DL469" s="10"/>
      <c r="DM469" s="10"/>
      <c r="DN469" s="10"/>
      <c r="DO469" s="10"/>
      <c r="DP469" s="10"/>
      <c r="DQ469" s="10"/>
      <c r="DR469" s="10"/>
      <c r="DS469" s="10"/>
      <c r="DT469" s="10"/>
      <c r="DU469" s="10"/>
      <c r="DV469" s="10"/>
    </row>
    <row r="470" spans="2:126" ht="15">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c r="BF470" s="10"/>
      <c r="BG470" s="10"/>
      <c r="BH470" s="10"/>
      <c r="BI470" s="10"/>
      <c r="BJ470" s="10"/>
      <c r="BK470" s="10"/>
      <c r="BL470" s="10"/>
      <c r="BM470" s="10"/>
      <c r="BN470" s="10"/>
      <c r="BO470" s="10"/>
      <c r="BP470" s="10"/>
      <c r="BQ470" s="10"/>
      <c r="BR470" s="10"/>
      <c r="BS470" s="10"/>
      <c r="BT470" s="10"/>
      <c r="BU470" s="10"/>
      <c r="BV470" s="10"/>
      <c r="BW470" s="10"/>
      <c r="BX470" s="10"/>
      <c r="BY470" s="10"/>
      <c r="BZ470" s="10"/>
      <c r="CA470" s="10"/>
      <c r="CB470" s="10"/>
      <c r="CC470" s="10"/>
      <c r="CD470" s="10"/>
      <c r="CE470" s="10"/>
      <c r="CF470" s="10"/>
      <c r="CG470" s="10"/>
      <c r="CH470" s="10"/>
      <c r="CI470" s="10"/>
      <c r="CJ470" s="10"/>
      <c r="CK470" s="10"/>
      <c r="CL470" s="10"/>
      <c r="CM470" s="10"/>
      <c r="CN470" s="10"/>
      <c r="CO470" s="10"/>
      <c r="CP470" s="10"/>
      <c r="CQ470" s="10"/>
      <c r="CR470" s="10"/>
      <c r="CS470" s="10"/>
      <c r="CT470" s="10"/>
      <c r="CU470" s="10"/>
      <c r="CV470" s="10"/>
      <c r="CW470" s="10"/>
      <c r="CX470" s="10"/>
      <c r="CY470" s="10"/>
      <c r="CZ470" s="10"/>
      <c r="DA470" s="10"/>
      <c r="DB470" s="10"/>
      <c r="DC470" s="10"/>
      <c r="DD470" s="10"/>
      <c r="DE470" s="10"/>
      <c r="DF470" s="10"/>
      <c r="DG470" s="10"/>
      <c r="DH470" s="10"/>
      <c r="DI470" s="10"/>
      <c r="DJ470" s="10"/>
      <c r="DK470" s="10"/>
      <c r="DL470" s="10"/>
      <c r="DM470" s="10"/>
      <c r="DN470" s="10"/>
      <c r="DO470" s="10"/>
      <c r="DP470" s="10"/>
      <c r="DQ470" s="10"/>
      <c r="DR470" s="10"/>
      <c r="DS470" s="10"/>
      <c r="DT470" s="10"/>
      <c r="DU470" s="10"/>
      <c r="DV470" s="10"/>
    </row>
    <row r="471" spans="2:126" ht="15">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c r="BF471" s="10"/>
      <c r="BG471" s="10"/>
      <c r="BH471" s="10"/>
      <c r="BI471" s="10"/>
      <c r="BJ471" s="10"/>
      <c r="BK471" s="10"/>
      <c r="BL471" s="10"/>
      <c r="BM471" s="10"/>
      <c r="BN471" s="10"/>
      <c r="BO471" s="10"/>
      <c r="BP471" s="10"/>
      <c r="BQ471" s="10"/>
      <c r="BR471" s="10"/>
      <c r="BS471" s="10"/>
      <c r="BT471" s="10"/>
      <c r="BU471" s="10"/>
      <c r="BV471" s="10"/>
      <c r="BW471" s="10"/>
      <c r="BX471" s="10"/>
      <c r="BY471" s="10"/>
      <c r="BZ471" s="10"/>
      <c r="CA471" s="10"/>
      <c r="CB471" s="10"/>
      <c r="CC471" s="10"/>
      <c r="CD471" s="10"/>
      <c r="CE471" s="10"/>
      <c r="CF471" s="10"/>
      <c r="CG471" s="10"/>
      <c r="CH471" s="10"/>
      <c r="CI471" s="10"/>
      <c r="CJ471" s="10"/>
      <c r="CK471" s="10"/>
      <c r="CL471" s="10"/>
      <c r="CM471" s="10"/>
      <c r="CN471" s="10"/>
      <c r="CO471" s="10"/>
      <c r="CP471" s="10"/>
      <c r="CQ471" s="10"/>
      <c r="CR471" s="10"/>
      <c r="CS471" s="10"/>
      <c r="CT471" s="10"/>
      <c r="CU471" s="10"/>
      <c r="CV471" s="10"/>
      <c r="CW471" s="10"/>
      <c r="CX471" s="10"/>
      <c r="CY471" s="10"/>
      <c r="CZ471" s="10"/>
      <c r="DA471" s="10"/>
      <c r="DB471" s="10"/>
      <c r="DC471" s="10"/>
      <c r="DD471" s="10"/>
      <c r="DE471" s="10"/>
      <c r="DF471" s="10"/>
      <c r="DG471" s="10"/>
      <c r="DH471" s="10"/>
      <c r="DI471" s="10"/>
      <c r="DJ471" s="10"/>
      <c r="DK471" s="10"/>
      <c r="DL471" s="10"/>
      <c r="DM471" s="10"/>
      <c r="DN471" s="10"/>
      <c r="DO471" s="10"/>
      <c r="DP471" s="10"/>
      <c r="DQ471" s="10"/>
      <c r="DR471" s="10"/>
      <c r="DS471" s="10"/>
      <c r="DT471" s="10"/>
      <c r="DU471" s="10"/>
      <c r="DV471" s="10"/>
    </row>
    <row r="472" spans="2:126" ht="15">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c r="BF472" s="10"/>
      <c r="BG472" s="10"/>
      <c r="BH472" s="10"/>
      <c r="BI472" s="10"/>
      <c r="BJ472" s="10"/>
      <c r="BK472" s="10"/>
      <c r="BL472" s="10"/>
      <c r="BM472" s="10"/>
      <c r="BN472" s="10"/>
      <c r="BO472" s="10"/>
      <c r="BP472" s="10"/>
      <c r="BQ472" s="10"/>
      <c r="BR472" s="10"/>
      <c r="BS472" s="10"/>
      <c r="BT472" s="10"/>
      <c r="BU472" s="10"/>
      <c r="BV472" s="10"/>
      <c r="BW472" s="10"/>
      <c r="BX472" s="10"/>
      <c r="BY472" s="10"/>
      <c r="BZ472" s="10"/>
      <c r="CA472" s="10"/>
      <c r="CB472" s="10"/>
      <c r="CC472" s="10"/>
      <c r="CD472" s="10"/>
      <c r="CE472" s="10"/>
      <c r="CF472" s="10"/>
      <c r="CG472" s="10"/>
      <c r="CH472" s="10"/>
      <c r="CI472" s="10"/>
      <c r="CJ472" s="10"/>
      <c r="CK472" s="10"/>
      <c r="CL472" s="10"/>
      <c r="CM472" s="10"/>
      <c r="CN472" s="10"/>
      <c r="CO472" s="10"/>
      <c r="CP472" s="10"/>
      <c r="CQ472" s="10"/>
      <c r="CR472" s="10"/>
      <c r="CS472" s="10"/>
      <c r="CT472" s="10"/>
      <c r="CU472" s="10"/>
      <c r="CV472" s="10"/>
      <c r="CW472" s="10"/>
      <c r="CX472" s="10"/>
      <c r="CY472" s="10"/>
      <c r="CZ472" s="10"/>
      <c r="DA472" s="10"/>
      <c r="DB472" s="10"/>
      <c r="DC472" s="10"/>
      <c r="DD472" s="10"/>
      <c r="DE472" s="10"/>
      <c r="DF472" s="10"/>
      <c r="DG472" s="10"/>
      <c r="DH472" s="10"/>
      <c r="DI472" s="10"/>
      <c r="DJ472" s="10"/>
      <c r="DK472" s="10"/>
      <c r="DL472" s="10"/>
      <c r="DM472" s="10"/>
      <c r="DN472" s="10"/>
      <c r="DO472" s="10"/>
      <c r="DP472" s="10"/>
      <c r="DQ472" s="10"/>
      <c r="DR472" s="10"/>
      <c r="DS472" s="10"/>
      <c r="DT472" s="10"/>
      <c r="DU472" s="10"/>
      <c r="DV472" s="10"/>
    </row>
    <row r="473" spans="2:126" ht="15">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c r="BF473" s="10"/>
      <c r="BG473" s="10"/>
      <c r="BH473" s="10"/>
      <c r="BI473" s="10"/>
      <c r="BJ473" s="10"/>
      <c r="BK473" s="10"/>
      <c r="BL473" s="10"/>
      <c r="BM473" s="10"/>
      <c r="BN473" s="10"/>
      <c r="BO473" s="10"/>
      <c r="BP473" s="10"/>
      <c r="BQ473" s="10"/>
      <c r="BR473" s="10"/>
      <c r="BS473" s="10"/>
      <c r="BT473" s="10"/>
      <c r="BU473" s="10"/>
      <c r="BV473" s="10"/>
      <c r="BW473" s="10"/>
      <c r="BX473" s="10"/>
      <c r="BY473" s="10"/>
      <c r="BZ473" s="10"/>
      <c r="CA473" s="10"/>
      <c r="CB473" s="10"/>
      <c r="CC473" s="10"/>
      <c r="CD473" s="10"/>
      <c r="CE473" s="10"/>
      <c r="CF473" s="10"/>
      <c r="CG473" s="10"/>
      <c r="CH473" s="10"/>
      <c r="CI473" s="10"/>
      <c r="CJ473" s="10"/>
      <c r="CK473" s="10"/>
      <c r="CL473" s="10"/>
      <c r="CM473" s="10"/>
      <c r="CN473" s="10"/>
      <c r="CO473" s="10"/>
      <c r="CP473" s="10"/>
      <c r="CQ473" s="10"/>
      <c r="CR473" s="10"/>
      <c r="CS473" s="10"/>
      <c r="CT473" s="10"/>
      <c r="CU473" s="10"/>
      <c r="CV473" s="10"/>
      <c r="CW473" s="10"/>
      <c r="CX473" s="10"/>
      <c r="CY473" s="10"/>
      <c r="CZ473" s="10"/>
      <c r="DA473" s="10"/>
      <c r="DB473" s="10"/>
      <c r="DC473" s="10"/>
      <c r="DD473" s="10"/>
      <c r="DE473" s="10"/>
      <c r="DF473" s="10"/>
      <c r="DG473" s="10"/>
      <c r="DH473" s="10"/>
      <c r="DI473" s="10"/>
      <c r="DJ473" s="10"/>
      <c r="DK473" s="10"/>
      <c r="DL473" s="10"/>
      <c r="DM473" s="10"/>
      <c r="DN473" s="10"/>
      <c r="DO473" s="10"/>
      <c r="DP473" s="10"/>
      <c r="DQ473" s="10"/>
      <c r="DR473" s="10"/>
      <c r="DS473" s="10"/>
      <c r="DT473" s="10"/>
      <c r="DU473" s="10"/>
      <c r="DV473" s="10"/>
    </row>
    <row r="474" spans="2:126" ht="15">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c r="BF474" s="10"/>
      <c r="BG474" s="10"/>
      <c r="BH474" s="10"/>
      <c r="BI474" s="10"/>
      <c r="BJ474" s="10"/>
      <c r="BK474" s="10"/>
      <c r="BL474" s="10"/>
      <c r="BM474" s="10"/>
      <c r="BN474" s="10"/>
      <c r="BO474" s="10"/>
      <c r="BP474" s="10"/>
      <c r="BQ474" s="10"/>
      <c r="BR474" s="10"/>
      <c r="BS474" s="10"/>
      <c r="BT474" s="10"/>
      <c r="BU474" s="10"/>
      <c r="BV474" s="10"/>
      <c r="BW474" s="10"/>
      <c r="BX474" s="10"/>
      <c r="BY474" s="10"/>
      <c r="BZ474" s="10"/>
      <c r="CA474" s="10"/>
      <c r="CB474" s="10"/>
      <c r="CC474" s="10"/>
      <c r="CD474" s="10"/>
      <c r="CE474" s="10"/>
      <c r="CF474" s="10"/>
      <c r="CG474" s="10"/>
      <c r="CH474" s="10"/>
      <c r="CI474" s="10"/>
      <c r="CJ474" s="10"/>
      <c r="CK474" s="10"/>
      <c r="CL474" s="10"/>
      <c r="CM474" s="10"/>
      <c r="CN474" s="10"/>
      <c r="CO474" s="10"/>
      <c r="CP474" s="10"/>
      <c r="CQ474" s="10"/>
      <c r="CR474" s="10"/>
      <c r="CS474" s="10"/>
      <c r="CT474" s="10"/>
      <c r="CU474" s="10"/>
      <c r="CV474" s="10"/>
      <c r="CW474" s="10"/>
      <c r="CX474" s="10"/>
      <c r="CY474" s="10"/>
      <c r="CZ474" s="10"/>
      <c r="DA474" s="10"/>
      <c r="DB474" s="10"/>
      <c r="DC474" s="10"/>
      <c r="DD474" s="10"/>
      <c r="DE474" s="10"/>
      <c r="DF474" s="10"/>
      <c r="DG474" s="10"/>
      <c r="DH474" s="10"/>
      <c r="DI474" s="10"/>
      <c r="DJ474" s="10"/>
      <c r="DK474" s="10"/>
      <c r="DL474" s="10"/>
      <c r="DM474" s="10"/>
      <c r="DN474" s="10"/>
      <c r="DO474" s="10"/>
      <c r="DP474" s="10"/>
      <c r="DQ474" s="10"/>
      <c r="DR474" s="10"/>
      <c r="DS474" s="10"/>
      <c r="DT474" s="10"/>
      <c r="DU474" s="10"/>
      <c r="DV474" s="10"/>
    </row>
    <row r="475" spans="2:126" ht="15">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c r="BF475" s="10"/>
      <c r="BG475" s="10"/>
      <c r="BH475" s="10"/>
      <c r="BI475" s="10"/>
      <c r="BJ475" s="10"/>
      <c r="BK475" s="10"/>
      <c r="BL475" s="10"/>
      <c r="BM475" s="10"/>
      <c r="BN475" s="10"/>
      <c r="BO475" s="10"/>
      <c r="BP475" s="10"/>
      <c r="BQ475" s="10"/>
      <c r="BR475" s="10"/>
      <c r="BS475" s="10"/>
      <c r="BT475" s="10"/>
      <c r="BU475" s="10"/>
      <c r="BV475" s="10"/>
      <c r="BW475" s="10"/>
      <c r="BX475" s="10"/>
      <c r="BY475" s="10"/>
      <c r="BZ475" s="10"/>
      <c r="CA475" s="10"/>
      <c r="CB475" s="10"/>
      <c r="CC475" s="10"/>
      <c r="CD475" s="10"/>
      <c r="CE475" s="10"/>
      <c r="CF475" s="10"/>
      <c r="CG475" s="10"/>
      <c r="CH475" s="10"/>
      <c r="CI475" s="10"/>
      <c r="CJ475" s="10"/>
      <c r="CK475" s="10"/>
      <c r="CL475" s="10"/>
      <c r="CM475" s="10"/>
      <c r="CN475" s="10"/>
      <c r="CO475" s="10"/>
      <c r="CP475" s="10"/>
      <c r="CQ475" s="10"/>
      <c r="CR475" s="10"/>
      <c r="CS475" s="10"/>
      <c r="CT475" s="10"/>
      <c r="CU475" s="10"/>
      <c r="CV475" s="10"/>
      <c r="CW475" s="10"/>
      <c r="CX475" s="10"/>
      <c r="CY475" s="10"/>
      <c r="CZ475" s="10"/>
      <c r="DA475" s="10"/>
      <c r="DB475" s="10"/>
      <c r="DC475" s="10"/>
      <c r="DD475" s="10"/>
      <c r="DE475" s="10"/>
      <c r="DF475" s="10"/>
      <c r="DG475" s="10"/>
      <c r="DH475" s="10"/>
      <c r="DI475" s="10"/>
      <c r="DJ475" s="10"/>
      <c r="DK475" s="10"/>
      <c r="DL475" s="10"/>
      <c r="DM475" s="10"/>
      <c r="DN475" s="10"/>
      <c r="DO475" s="10"/>
      <c r="DP475" s="10"/>
      <c r="DQ475" s="10"/>
      <c r="DR475" s="10"/>
      <c r="DS475" s="10"/>
      <c r="DT475" s="10"/>
      <c r="DU475" s="10"/>
      <c r="DV475" s="10"/>
    </row>
    <row r="476" spans="2:126" ht="15">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c r="BF476" s="10"/>
      <c r="BG476" s="10"/>
      <c r="BH476" s="10"/>
      <c r="BI476" s="10"/>
      <c r="BJ476" s="10"/>
      <c r="BK476" s="10"/>
      <c r="BL476" s="10"/>
      <c r="BM476" s="10"/>
      <c r="BN476" s="10"/>
      <c r="BO476" s="10"/>
      <c r="BP476" s="10"/>
      <c r="BQ476" s="10"/>
      <c r="BR476" s="10"/>
      <c r="BS476" s="10"/>
      <c r="BT476" s="10"/>
      <c r="BU476" s="10"/>
      <c r="BV476" s="10"/>
      <c r="BW476" s="10"/>
      <c r="BX476" s="10"/>
      <c r="BY476" s="10"/>
      <c r="BZ476" s="10"/>
      <c r="CA476" s="10"/>
      <c r="CB476" s="10"/>
      <c r="CC476" s="10"/>
      <c r="CD476" s="10"/>
      <c r="CE476" s="10"/>
      <c r="CF476" s="10"/>
      <c r="CG476" s="10"/>
      <c r="CH476" s="10"/>
      <c r="CI476" s="10"/>
      <c r="CJ476" s="10"/>
      <c r="CK476" s="10"/>
      <c r="CL476" s="10"/>
      <c r="CM476" s="10"/>
      <c r="CN476" s="10"/>
      <c r="CO476" s="10"/>
      <c r="CP476" s="10"/>
      <c r="CQ476" s="10"/>
      <c r="CR476" s="10"/>
      <c r="CS476" s="10"/>
      <c r="CT476" s="10"/>
      <c r="CU476" s="10"/>
      <c r="CV476" s="10"/>
      <c r="CW476" s="10"/>
      <c r="CX476" s="10"/>
      <c r="CY476" s="10"/>
      <c r="CZ476" s="10"/>
      <c r="DA476" s="10"/>
      <c r="DB476" s="10"/>
      <c r="DC476" s="10"/>
      <c r="DD476" s="10"/>
      <c r="DE476" s="10"/>
      <c r="DF476" s="10"/>
      <c r="DG476" s="10"/>
      <c r="DH476" s="10"/>
      <c r="DI476" s="10"/>
      <c r="DJ476" s="10"/>
      <c r="DK476" s="10"/>
      <c r="DL476" s="10"/>
      <c r="DM476" s="10"/>
      <c r="DN476" s="10"/>
      <c r="DO476" s="10"/>
      <c r="DP476" s="10"/>
      <c r="DQ476" s="10"/>
      <c r="DR476" s="10"/>
      <c r="DS476" s="10"/>
      <c r="DT476" s="10"/>
      <c r="DU476" s="10"/>
      <c r="DV476" s="10"/>
    </row>
    <row r="477" spans="2:126" ht="15">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c r="BF477" s="10"/>
      <c r="BG477" s="10"/>
      <c r="BH477" s="10"/>
      <c r="BI477" s="10"/>
      <c r="BJ477" s="10"/>
      <c r="BK477" s="10"/>
      <c r="BL477" s="10"/>
      <c r="BM477" s="10"/>
      <c r="BN477" s="10"/>
      <c r="BO477" s="10"/>
      <c r="BP477" s="10"/>
      <c r="BQ477" s="10"/>
      <c r="BR477" s="10"/>
      <c r="BS477" s="10"/>
      <c r="BT477" s="10"/>
      <c r="BU477" s="10"/>
      <c r="BV477" s="10"/>
      <c r="BW477" s="10"/>
      <c r="BX477" s="10"/>
      <c r="BY477" s="10"/>
      <c r="BZ477" s="10"/>
      <c r="CA477" s="10"/>
      <c r="CB477" s="10"/>
      <c r="CC477" s="10"/>
      <c r="CD477" s="10"/>
      <c r="CE477" s="10"/>
      <c r="CF477" s="10"/>
      <c r="CG477" s="10"/>
      <c r="CH477" s="10"/>
      <c r="CI477" s="10"/>
      <c r="CJ477" s="10"/>
      <c r="CK477" s="10"/>
      <c r="CL477" s="10"/>
      <c r="CM477" s="10"/>
      <c r="CN477" s="10"/>
      <c r="CO477" s="10"/>
      <c r="CP477" s="10"/>
      <c r="CQ477" s="10"/>
      <c r="CR477" s="10"/>
      <c r="CS477" s="10"/>
      <c r="CT477" s="10"/>
      <c r="CU477" s="10"/>
      <c r="CV477" s="10"/>
      <c r="CW477" s="10"/>
      <c r="CX477" s="10"/>
      <c r="CY477" s="10"/>
      <c r="CZ477" s="10"/>
      <c r="DA477" s="10"/>
      <c r="DB477" s="10"/>
      <c r="DC477" s="10"/>
      <c r="DD477" s="10"/>
      <c r="DE477" s="10"/>
      <c r="DF477" s="10"/>
      <c r="DG477" s="10"/>
      <c r="DH477" s="10"/>
      <c r="DI477" s="10"/>
      <c r="DJ477" s="10"/>
      <c r="DK477" s="10"/>
      <c r="DL477" s="10"/>
      <c r="DM477" s="10"/>
      <c r="DN477" s="10"/>
      <c r="DO477" s="10"/>
      <c r="DP477" s="10"/>
      <c r="DQ477" s="10"/>
      <c r="DR477" s="10"/>
      <c r="DS477" s="10"/>
      <c r="DT477" s="10"/>
      <c r="DU477" s="10"/>
      <c r="DV477" s="10"/>
    </row>
    <row r="478" spans="2:126" ht="15">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c r="BF478" s="10"/>
      <c r="BG478" s="10"/>
      <c r="BH478" s="10"/>
      <c r="BI478" s="10"/>
      <c r="BJ478" s="10"/>
      <c r="BK478" s="10"/>
      <c r="BL478" s="10"/>
      <c r="BM478" s="10"/>
      <c r="BN478" s="10"/>
      <c r="BO478" s="10"/>
      <c r="BP478" s="10"/>
      <c r="BQ478" s="10"/>
      <c r="BR478" s="10"/>
      <c r="BS478" s="10"/>
      <c r="BT478" s="10"/>
      <c r="BU478" s="10"/>
      <c r="BV478" s="10"/>
      <c r="BW478" s="10"/>
      <c r="BX478" s="10"/>
      <c r="BY478" s="10"/>
      <c r="BZ478" s="10"/>
      <c r="CA478" s="10"/>
      <c r="CB478" s="10"/>
      <c r="CC478" s="10"/>
      <c r="CD478" s="10"/>
      <c r="CE478" s="10"/>
      <c r="CF478" s="10"/>
      <c r="CG478" s="10"/>
      <c r="CH478" s="10"/>
      <c r="CI478" s="10"/>
      <c r="CJ478" s="10"/>
      <c r="CK478" s="10"/>
      <c r="CL478" s="10"/>
      <c r="CM478" s="10"/>
      <c r="CN478" s="10"/>
      <c r="CO478" s="10"/>
      <c r="CP478" s="10"/>
      <c r="CQ478" s="10"/>
      <c r="CR478" s="10"/>
      <c r="CS478" s="10"/>
      <c r="CT478" s="10"/>
      <c r="CU478" s="10"/>
      <c r="CV478" s="10"/>
      <c r="CW478" s="10"/>
      <c r="CX478" s="10"/>
      <c r="CY478" s="10"/>
      <c r="CZ478" s="10"/>
      <c r="DA478" s="10"/>
      <c r="DB478" s="10"/>
      <c r="DC478" s="10"/>
      <c r="DD478" s="10"/>
      <c r="DE478" s="10"/>
      <c r="DF478" s="10"/>
      <c r="DG478" s="10"/>
      <c r="DH478" s="10"/>
      <c r="DI478" s="10"/>
      <c r="DJ478" s="10"/>
      <c r="DK478" s="10"/>
      <c r="DL478" s="10"/>
      <c r="DM478" s="10"/>
      <c r="DN478" s="10"/>
      <c r="DO478" s="10"/>
      <c r="DP478" s="10"/>
      <c r="DQ478" s="10"/>
      <c r="DR478" s="10"/>
      <c r="DS478" s="10"/>
      <c r="DT478" s="10"/>
      <c r="DU478" s="10"/>
      <c r="DV478" s="10"/>
    </row>
    <row r="479" spans="2:126" ht="15">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c r="BF479" s="10"/>
      <c r="BG479" s="10"/>
      <c r="BH479" s="10"/>
      <c r="BI479" s="10"/>
      <c r="BJ479" s="10"/>
      <c r="BK479" s="10"/>
      <c r="BL479" s="10"/>
      <c r="BM479" s="10"/>
      <c r="BN479" s="10"/>
      <c r="BO479" s="10"/>
      <c r="BP479" s="10"/>
      <c r="BQ479" s="10"/>
      <c r="BR479" s="10"/>
      <c r="BS479" s="10"/>
      <c r="BT479" s="10"/>
      <c r="BU479" s="10"/>
      <c r="BV479" s="10"/>
      <c r="BW479" s="10"/>
      <c r="BX479" s="10"/>
      <c r="BY479" s="10"/>
      <c r="BZ479" s="10"/>
      <c r="CA479" s="10"/>
      <c r="CB479" s="10"/>
      <c r="CC479" s="10"/>
      <c r="CD479" s="10"/>
      <c r="CE479" s="10"/>
      <c r="CF479" s="10"/>
      <c r="CG479" s="10"/>
      <c r="CH479" s="10"/>
      <c r="CI479" s="10"/>
      <c r="CJ479" s="10"/>
      <c r="CK479" s="10"/>
      <c r="CL479" s="10"/>
      <c r="CM479" s="10"/>
      <c r="CN479" s="10"/>
      <c r="CO479" s="10"/>
      <c r="CP479" s="10"/>
      <c r="CQ479" s="10"/>
      <c r="CR479" s="10"/>
      <c r="CS479" s="10"/>
      <c r="CT479" s="10"/>
      <c r="CU479" s="10"/>
      <c r="CV479" s="10"/>
      <c r="CW479" s="10"/>
      <c r="CX479" s="10"/>
      <c r="CY479" s="10"/>
      <c r="CZ479" s="10"/>
      <c r="DA479" s="10"/>
      <c r="DB479" s="10"/>
      <c r="DC479" s="10"/>
      <c r="DD479" s="10"/>
      <c r="DE479" s="10"/>
      <c r="DF479" s="10"/>
      <c r="DG479" s="10"/>
      <c r="DH479" s="10"/>
      <c r="DI479" s="10"/>
      <c r="DJ479" s="10"/>
      <c r="DK479" s="10"/>
      <c r="DL479" s="10"/>
      <c r="DM479" s="10"/>
      <c r="DN479" s="10"/>
      <c r="DO479" s="10"/>
      <c r="DP479" s="10"/>
      <c r="DQ479" s="10"/>
      <c r="DR479" s="10"/>
      <c r="DS479" s="10"/>
      <c r="DT479" s="10"/>
      <c r="DU479" s="10"/>
      <c r="DV479" s="10"/>
    </row>
    <row r="480" spans="2:126" ht="15">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c r="BF480" s="10"/>
      <c r="BG480" s="10"/>
      <c r="BH480" s="10"/>
      <c r="BI480" s="10"/>
      <c r="BJ480" s="10"/>
      <c r="BK480" s="10"/>
      <c r="BL480" s="10"/>
      <c r="BM480" s="10"/>
      <c r="BN480" s="10"/>
      <c r="BO480" s="10"/>
      <c r="BP480" s="10"/>
      <c r="BQ480" s="10"/>
      <c r="BR480" s="10"/>
      <c r="BS480" s="10"/>
      <c r="BT480" s="10"/>
      <c r="BU480" s="10"/>
      <c r="BV480" s="10"/>
      <c r="BW480" s="10"/>
      <c r="BX480" s="10"/>
      <c r="BY480" s="10"/>
      <c r="BZ480" s="10"/>
      <c r="CA480" s="10"/>
      <c r="CB480" s="10"/>
      <c r="CC480" s="10"/>
      <c r="CD480" s="10"/>
      <c r="CE480" s="10"/>
      <c r="CF480" s="10"/>
      <c r="CG480" s="10"/>
      <c r="CH480" s="10"/>
      <c r="CI480" s="10"/>
      <c r="CJ480" s="10"/>
      <c r="CK480" s="10"/>
      <c r="CL480" s="10"/>
      <c r="CM480" s="10"/>
      <c r="CN480" s="10"/>
      <c r="CO480" s="10"/>
      <c r="CP480" s="10"/>
      <c r="CQ480" s="10"/>
      <c r="CR480" s="10"/>
      <c r="CS480" s="10"/>
      <c r="CT480" s="10"/>
      <c r="CU480" s="10"/>
      <c r="CV480" s="10"/>
      <c r="CW480" s="10"/>
      <c r="CX480" s="10"/>
      <c r="CY480" s="10"/>
      <c r="CZ480" s="10"/>
      <c r="DA480" s="10"/>
      <c r="DB480" s="10"/>
      <c r="DC480" s="10"/>
      <c r="DD480" s="10"/>
      <c r="DE480" s="10"/>
      <c r="DF480" s="10"/>
      <c r="DG480" s="10"/>
      <c r="DH480" s="10"/>
      <c r="DI480" s="10"/>
      <c r="DJ480" s="10"/>
      <c r="DK480" s="10"/>
      <c r="DL480" s="10"/>
      <c r="DM480" s="10"/>
      <c r="DN480" s="10"/>
      <c r="DO480" s="10"/>
      <c r="DP480" s="10"/>
      <c r="DQ480" s="10"/>
      <c r="DR480" s="10"/>
      <c r="DS480" s="10"/>
      <c r="DT480" s="10"/>
      <c r="DU480" s="10"/>
      <c r="DV480" s="10"/>
    </row>
    <row r="481" spans="2:126" ht="15">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c r="BF481" s="10"/>
      <c r="BG481" s="10"/>
      <c r="BH481" s="10"/>
      <c r="BI481" s="10"/>
      <c r="BJ481" s="10"/>
      <c r="BK481" s="10"/>
      <c r="BL481" s="10"/>
      <c r="BM481" s="10"/>
      <c r="BN481" s="10"/>
      <c r="BO481" s="10"/>
      <c r="BP481" s="10"/>
      <c r="BQ481" s="10"/>
      <c r="BR481" s="10"/>
      <c r="BS481" s="10"/>
      <c r="BT481" s="10"/>
      <c r="BU481" s="10"/>
      <c r="BV481" s="10"/>
      <c r="BW481" s="10"/>
      <c r="BX481" s="10"/>
      <c r="BY481" s="10"/>
      <c r="BZ481" s="10"/>
      <c r="CA481" s="10"/>
      <c r="CB481" s="10"/>
      <c r="CC481" s="10"/>
      <c r="CD481" s="10"/>
      <c r="CE481" s="10"/>
      <c r="CF481" s="10"/>
      <c r="CG481" s="10"/>
      <c r="CH481" s="10"/>
      <c r="CI481" s="10"/>
      <c r="CJ481" s="10"/>
      <c r="CK481" s="10"/>
      <c r="CL481" s="10"/>
      <c r="CM481" s="10"/>
      <c r="CN481" s="10"/>
      <c r="CO481" s="10"/>
      <c r="CP481" s="10"/>
      <c r="CQ481" s="10"/>
      <c r="CR481" s="10"/>
      <c r="CS481" s="10"/>
      <c r="CT481" s="10"/>
      <c r="CU481" s="10"/>
      <c r="CV481" s="10"/>
      <c r="CW481" s="10"/>
      <c r="CX481" s="10"/>
      <c r="CY481" s="10"/>
      <c r="CZ481" s="10"/>
      <c r="DA481" s="10"/>
      <c r="DB481" s="10"/>
      <c r="DC481" s="10"/>
      <c r="DD481" s="10"/>
      <c r="DE481" s="10"/>
      <c r="DF481" s="10"/>
      <c r="DG481" s="10"/>
      <c r="DH481" s="10"/>
      <c r="DI481" s="10"/>
      <c r="DJ481" s="10"/>
      <c r="DK481" s="10"/>
      <c r="DL481" s="10"/>
      <c r="DM481" s="10"/>
      <c r="DN481" s="10"/>
      <c r="DO481" s="10"/>
      <c r="DP481" s="10"/>
      <c r="DQ481" s="10"/>
      <c r="DR481" s="10"/>
      <c r="DS481" s="10"/>
      <c r="DT481" s="10"/>
      <c r="DU481" s="10"/>
      <c r="DV481" s="10"/>
    </row>
    <row r="482" spans="2:126" ht="15">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c r="BF482" s="10"/>
      <c r="BG482" s="10"/>
      <c r="BH482" s="10"/>
      <c r="BI482" s="10"/>
      <c r="BJ482" s="10"/>
      <c r="BK482" s="10"/>
      <c r="BL482" s="10"/>
      <c r="BM482" s="10"/>
      <c r="BN482" s="10"/>
      <c r="BO482" s="10"/>
      <c r="BP482" s="10"/>
      <c r="BQ482" s="10"/>
      <c r="BR482" s="10"/>
      <c r="BS482" s="10"/>
      <c r="BT482" s="10"/>
      <c r="BU482" s="10"/>
      <c r="BV482" s="10"/>
      <c r="BW482" s="10"/>
      <c r="BX482" s="10"/>
      <c r="BY482" s="10"/>
      <c r="BZ482" s="10"/>
      <c r="CA482" s="10"/>
      <c r="CB482" s="10"/>
      <c r="CC482" s="10"/>
      <c r="CD482" s="10"/>
      <c r="CE482" s="10"/>
      <c r="CF482" s="10"/>
      <c r="CG482" s="10"/>
      <c r="CH482" s="10"/>
      <c r="CI482" s="10"/>
      <c r="CJ482" s="10"/>
      <c r="CK482" s="10"/>
      <c r="CL482" s="10"/>
      <c r="CM482" s="10"/>
      <c r="CN482" s="10"/>
      <c r="CO482" s="10"/>
      <c r="CP482" s="10"/>
      <c r="CQ482" s="10"/>
      <c r="CR482" s="10"/>
      <c r="CS482" s="10"/>
      <c r="CT482" s="10"/>
      <c r="CU482" s="10"/>
      <c r="CV482" s="10"/>
      <c r="CW482" s="10"/>
      <c r="CX482" s="10"/>
      <c r="CY482" s="10"/>
      <c r="CZ482" s="10"/>
      <c r="DA482" s="10"/>
      <c r="DB482" s="10"/>
      <c r="DC482" s="10"/>
      <c r="DD482" s="10"/>
      <c r="DE482" s="10"/>
      <c r="DF482" s="10"/>
      <c r="DG482" s="10"/>
      <c r="DH482" s="10"/>
      <c r="DI482" s="10"/>
      <c r="DJ482" s="10"/>
      <c r="DK482" s="10"/>
      <c r="DL482" s="10"/>
      <c r="DM482" s="10"/>
      <c r="DN482" s="10"/>
      <c r="DO482" s="10"/>
      <c r="DP482" s="10"/>
      <c r="DQ482" s="10"/>
      <c r="DR482" s="10"/>
      <c r="DS482" s="10"/>
      <c r="DT482" s="10"/>
      <c r="DU482" s="10"/>
      <c r="DV482" s="10"/>
    </row>
    <row r="483" spans="2:126" ht="15">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c r="BF483" s="10"/>
      <c r="BG483" s="10"/>
      <c r="BH483" s="10"/>
      <c r="BI483" s="10"/>
      <c r="BJ483" s="10"/>
      <c r="BK483" s="10"/>
      <c r="BL483" s="10"/>
      <c r="BM483" s="10"/>
      <c r="BN483" s="10"/>
      <c r="BO483" s="10"/>
      <c r="BP483" s="10"/>
      <c r="BQ483" s="10"/>
      <c r="BR483" s="10"/>
      <c r="BS483" s="10"/>
      <c r="BT483" s="10"/>
      <c r="BU483" s="10"/>
      <c r="BV483" s="10"/>
      <c r="BW483" s="10"/>
      <c r="BX483" s="10"/>
      <c r="BY483" s="10"/>
      <c r="BZ483" s="10"/>
      <c r="CA483" s="10"/>
      <c r="CB483" s="10"/>
      <c r="CC483" s="10"/>
      <c r="CD483" s="10"/>
      <c r="CE483" s="10"/>
      <c r="CF483" s="10"/>
      <c r="CG483" s="10"/>
      <c r="CH483" s="10"/>
      <c r="CI483" s="10"/>
      <c r="CJ483" s="10"/>
      <c r="CK483" s="10"/>
      <c r="CL483" s="10"/>
      <c r="CM483" s="10"/>
      <c r="CN483" s="10"/>
      <c r="CO483" s="10"/>
      <c r="CP483" s="10"/>
      <c r="CQ483" s="10"/>
      <c r="CR483" s="10"/>
      <c r="CS483" s="10"/>
      <c r="CT483" s="10"/>
      <c r="CU483" s="10"/>
      <c r="CV483" s="10"/>
      <c r="CW483" s="10"/>
      <c r="CX483" s="10"/>
      <c r="CY483" s="10"/>
      <c r="CZ483" s="10"/>
      <c r="DA483" s="10"/>
      <c r="DB483" s="10"/>
      <c r="DC483" s="10"/>
      <c r="DD483" s="10"/>
      <c r="DE483" s="10"/>
      <c r="DF483" s="10"/>
      <c r="DG483" s="10"/>
      <c r="DH483" s="10"/>
      <c r="DI483" s="10"/>
      <c r="DJ483" s="10"/>
      <c r="DK483" s="10"/>
      <c r="DL483" s="10"/>
      <c r="DM483" s="10"/>
      <c r="DN483" s="10"/>
      <c r="DO483" s="10"/>
      <c r="DP483" s="10"/>
      <c r="DQ483" s="10"/>
      <c r="DR483" s="10"/>
      <c r="DS483" s="10"/>
      <c r="DT483" s="10"/>
      <c r="DU483" s="10"/>
      <c r="DV483" s="10"/>
    </row>
    <row r="484" spans="2:126" ht="15">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c r="BF484" s="10"/>
      <c r="BG484" s="10"/>
      <c r="BH484" s="10"/>
      <c r="BI484" s="10"/>
      <c r="BJ484" s="10"/>
      <c r="BK484" s="10"/>
      <c r="BL484" s="10"/>
      <c r="BM484" s="10"/>
      <c r="BN484" s="10"/>
      <c r="BO484" s="10"/>
      <c r="BP484" s="10"/>
      <c r="BQ484" s="10"/>
      <c r="BR484" s="10"/>
      <c r="BS484" s="10"/>
      <c r="BT484" s="10"/>
      <c r="BU484" s="10"/>
      <c r="BV484" s="10"/>
      <c r="BW484" s="10"/>
      <c r="BX484" s="10"/>
      <c r="BY484" s="10"/>
      <c r="BZ484" s="10"/>
      <c r="CA484" s="10"/>
      <c r="CB484" s="10"/>
      <c r="CC484" s="10"/>
      <c r="CD484" s="10"/>
      <c r="CE484" s="10"/>
      <c r="CF484" s="10"/>
      <c r="CG484" s="10"/>
      <c r="CH484" s="10"/>
      <c r="CI484" s="10"/>
      <c r="CJ484" s="10"/>
      <c r="CK484" s="10"/>
      <c r="CL484" s="10"/>
      <c r="CM484" s="10"/>
      <c r="CN484" s="10"/>
      <c r="CO484" s="10"/>
      <c r="CP484" s="10"/>
      <c r="CQ484" s="10"/>
      <c r="CR484" s="10"/>
      <c r="CS484" s="10"/>
      <c r="CT484" s="10"/>
      <c r="CU484" s="10"/>
      <c r="CV484" s="10"/>
      <c r="CW484" s="10"/>
      <c r="CX484" s="10"/>
      <c r="CY484" s="10"/>
      <c r="CZ484" s="10"/>
      <c r="DA484" s="10"/>
      <c r="DB484" s="10"/>
      <c r="DC484" s="10"/>
      <c r="DD484" s="10"/>
      <c r="DE484" s="10"/>
      <c r="DF484" s="10"/>
      <c r="DG484" s="10"/>
      <c r="DH484" s="10"/>
      <c r="DI484" s="10"/>
      <c r="DJ484" s="10"/>
      <c r="DK484" s="10"/>
      <c r="DL484" s="10"/>
      <c r="DM484" s="10"/>
      <c r="DN484" s="10"/>
      <c r="DO484" s="10"/>
      <c r="DP484" s="10"/>
      <c r="DQ484" s="10"/>
      <c r="DR484" s="10"/>
      <c r="DS484" s="10"/>
      <c r="DT484" s="10"/>
      <c r="DU484" s="10"/>
      <c r="DV484" s="10"/>
    </row>
    <row r="485" spans="2:126" ht="15">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c r="BF485" s="10"/>
      <c r="BG485" s="10"/>
      <c r="BH485" s="10"/>
      <c r="BI485" s="10"/>
      <c r="BJ485" s="10"/>
      <c r="BK485" s="10"/>
      <c r="BL485" s="10"/>
      <c r="BM485" s="10"/>
      <c r="BN485" s="10"/>
      <c r="BO485" s="10"/>
      <c r="BP485" s="10"/>
      <c r="BQ485" s="10"/>
      <c r="BR485" s="10"/>
      <c r="BS485" s="10"/>
      <c r="BT485" s="10"/>
      <c r="BU485" s="10"/>
      <c r="BV485" s="10"/>
      <c r="BW485" s="10"/>
      <c r="BX485" s="10"/>
      <c r="BY485" s="10"/>
      <c r="BZ485" s="10"/>
      <c r="CA485" s="10"/>
      <c r="CB485" s="10"/>
      <c r="CC485" s="10"/>
      <c r="CD485" s="10"/>
      <c r="CE485" s="10"/>
      <c r="CF485" s="10"/>
      <c r="CG485" s="10"/>
      <c r="CH485" s="10"/>
      <c r="CI485" s="10"/>
      <c r="CJ485" s="10"/>
      <c r="CK485" s="10"/>
      <c r="CL485" s="10"/>
      <c r="CM485" s="10"/>
      <c r="CN485" s="10"/>
      <c r="CO485" s="10"/>
      <c r="CP485" s="10"/>
      <c r="CQ485" s="10"/>
      <c r="CR485" s="10"/>
      <c r="CS485" s="10"/>
      <c r="CT485" s="10"/>
      <c r="CU485" s="10"/>
      <c r="CV485" s="10"/>
      <c r="CW485" s="10"/>
      <c r="CX485" s="10"/>
      <c r="CY485" s="10"/>
      <c r="CZ485" s="10"/>
      <c r="DA485" s="10"/>
      <c r="DB485" s="10"/>
      <c r="DC485" s="10"/>
      <c r="DD485" s="10"/>
      <c r="DE485" s="10"/>
      <c r="DF485" s="10"/>
      <c r="DG485" s="10"/>
      <c r="DH485" s="10"/>
      <c r="DI485" s="10"/>
      <c r="DJ485" s="10"/>
      <c r="DK485" s="10"/>
      <c r="DL485" s="10"/>
      <c r="DM485" s="10"/>
      <c r="DN485" s="10"/>
      <c r="DO485" s="10"/>
      <c r="DP485" s="10"/>
      <c r="DQ485" s="10"/>
      <c r="DR485" s="10"/>
      <c r="DS485" s="10"/>
      <c r="DT485" s="10"/>
      <c r="DU485" s="10"/>
      <c r="DV485" s="10"/>
    </row>
    <row r="486" spans="2:126" ht="15">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c r="BF486" s="10"/>
      <c r="BG486" s="10"/>
      <c r="BH486" s="10"/>
      <c r="BI486" s="10"/>
      <c r="BJ486" s="10"/>
      <c r="BK486" s="10"/>
      <c r="BL486" s="10"/>
      <c r="BM486" s="10"/>
      <c r="BN486" s="10"/>
      <c r="BO486" s="10"/>
      <c r="BP486" s="10"/>
      <c r="BQ486" s="10"/>
      <c r="BR486" s="10"/>
      <c r="BS486" s="10"/>
      <c r="BT486" s="10"/>
      <c r="BU486" s="10"/>
      <c r="BV486" s="10"/>
      <c r="BW486" s="10"/>
      <c r="BX486" s="10"/>
      <c r="BY486" s="10"/>
      <c r="BZ486" s="10"/>
      <c r="CA486" s="10"/>
      <c r="CB486" s="10"/>
      <c r="CC486" s="10"/>
      <c r="CD486" s="10"/>
      <c r="CE486" s="10"/>
      <c r="CF486" s="10"/>
      <c r="CG486" s="10"/>
      <c r="CH486" s="10"/>
      <c r="CI486" s="10"/>
      <c r="CJ486" s="10"/>
      <c r="CK486" s="10"/>
      <c r="CL486" s="10"/>
      <c r="CM486" s="10"/>
      <c r="CN486" s="10"/>
      <c r="CO486" s="10"/>
      <c r="CP486" s="10"/>
      <c r="CQ486" s="10"/>
      <c r="CR486" s="10"/>
      <c r="CS486" s="10"/>
      <c r="CT486" s="10"/>
      <c r="CU486" s="10"/>
      <c r="CV486" s="10"/>
      <c r="CW486" s="10"/>
      <c r="CX486" s="10"/>
      <c r="CY486" s="10"/>
      <c r="CZ486" s="10"/>
      <c r="DA486" s="10"/>
      <c r="DB486" s="10"/>
      <c r="DC486" s="10"/>
      <c r="DD486" s="10"/>
      <c r="DE486" s="10"/>
      <c r="DF486" s="10"/>
      <c r="DG486" s="10"/>
      <c r="DH486" s="10"/>
      <c r="DI486" s="10"/>
      <c r="DJ486" s="10"/>
      <c r="DK486" s="10"/>
      <c r="DL486" s="10"/>
      <c r="DM486" s="10"/>
      <c r="DN486" s="10"/>
      <c r="DO486" s="10"/>
      <c r="DP486" s="10"/>
      <c r="DQ486" s="10"/>
      <c r="DR486" s="10"/>
      <c r="DS486" s="10"/>
      <c r="DT486" s="10"/>
      <c r="DU486" s="10"/>
      <c r="DV486" s="10"/>
    </row>
    <row r="487" spans="2:126" ht="15">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c r="BF487" s="10"/>
      <c r="BG487" s="10"/>
      <c r="BH487" s="10"/>
      <c r="BI487" s="10"/>
      <c r="BJ487" s="10"/>
      <c r="BK487" s="10"/>
      <c r="BL487" s="10"/>
      <c r="BM487" s="10"/>
      <c r="BN487" s="10"/>
      <c r="BO487" s="10"/>
      <c r="BP487" s="10"/>
      <c r="BQ487" s="10"/>
      <c r="BR487" s="10"/>
      <c r="BS487" s="10"/>
      <c r="BT487" s="10"/>
      <c r="BU487" s="10"/>
      <c r="BV487" s="10"/>
      <c r="BW487" s="10"/>
      <c r="BX487" s="10"/>
      <c r="BY487" s="10"/>
      <c r="BZ487" s="10"/>
      <c r="CA487" s="10"/>
      <c r="CB487" s="10"/>
      <c r="CC487" s="10"/>
      <c r="CD487" s="10"/>
      <c r="CE487" s="10"/>
      <c r="CF487" s="10"/>
      <c r="CG487" s="10"/>
      <c r="CH487" s="10"/>
      <c r="CI487" s="10"/>
      <c r="CJ487" s="10"/>
      <c r="CK487" s="10"/>
      <c r="CL487" s="10"/>
      <c r="CM487" s="10"/>
      <c r="CN487" s="10"/>
      <c r="CO487" s="10"/>
      <c r="CP487" s="10"/>
      <c r="CQ487" s="10"/>
      <c r="CR487" s="10"/>
      <c r="CS487" s="10"/>
      <c r="CT487" s="10"/>
      <c r="CU487" s="10"/>
      <c r="CV487" s="10"/>
      <c r="CW487" s="10"/>
      <c r="CX487" s="10"/>
      <c r="CY487" s="10"/>
      <c r="CZ487" s="10"/>
      <c r="DA487" s="10"/>
      <c r="DB487" s="10"/>
      <c r="DC487" s="10"/>
      <c r="DD487" s="10"/>
      <c r="DE487" s="10"/>
      <c r="DF487" s="10"/>
      <c r="DG487" s="10"/>
      <c r="DH487" s="10"/>
      <c r="DI487" s="10"/>
      <c r="DJ487" s="10"/>
      <c r="DK487" s="10"/>
      <c r="DL487" s="10"/>
      <c r="DM487" s="10"/>
      <c r="DN487" s="10"/>
      <c r="DO487" s="10"/>
      <c r="DP487" s="10"/>
      <c r="DQ487" s="10"/>
      <c r="DR487" s="10"/>
      <c r="DS487" s="10"/>
      <c r="DT487" s="10"/>
      <c r="DU487" s="10"/>
      <c r="DV487" s="10"/>
    </row>
    <row r="488" spans="2:126" ht="15">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c r="BF488" s="10"/>
      <c r="BG488" s="10"/>
      <c r="BH488" s="10"/>
      <c r="BI488" s="10"/>
      <c r="BJ488" s="10"/>
      <c r="BK488" s="10"/>
      <c r="BL488" s="10"/>
      <c r="BM488" s="10"/>
      <c r="BN488" s="10"/>
      <c r="BO488" s="10"/>
      <c r="BP488" s="10"/>
      <c r="BQ488" s="10"/>
      <c r="BR488" s="10"/>
      <c r="BS488" s="10"/>
      <c r="BT488" s="10"/>
      <c r="BU488" s="10"/>
      <c r="BV488" s="10"/>
      <c r="BW488" s="10"/>
      <c r="BX488" s="10"/>
      <c r="BY488" s="10"/>
      <c r="BZ488" s="10"/>
      <c r="CA488" s="10"/>
      <c r="CB488" s="10"/>
      <c r="CC488" s="10"/>
      <c r="CD488" s="10"/>
      <c r="CE488" s="10"/>
      <c r="CF488" s="10"/>
      <c r="CG488" s="10"/>
      <c r="CH488" s="10"/>
      <c r="CI488" s="10"/>
      <c r="CJ488" s="10"/>
      <c r="CK488" s="10"/>
      <c r="CL488" s="10"/>
      <c r="CM488" s="10"/>
      <c r="CN488" s="10"/>
      <c r="CO488" s="10"/>
      <c r="CP488" s="10"/>
      <c r="CQ488" s="10"/>
      <c r="CR488" s="10"/>
      <c r="CS488" s="10"/>
      <c r="CT488" s="10"/>
      <c r="CU488" s="10"/>
      <c r="CV488" s="10"/>
      <c r="CW488" s="10"/>
      <c r="CX488" s="10"/>
      <c r="CY488" s="10"/>
      <c r="CZ488" s="10"/>
      <c r="DA488" s="10"/>
      <c r="DB488" s="10"/>
      <c r="DC488" s="10"/>
      <c r="DD488" s="10"/>
      <c r="DE488" s="10"/>
      <c r="DF488" s="10"/>
      <c r="DG488" s="10"/>
      <c r="DH488" s="10"/>
      <c r="DI488" s="10"/>
      <c r="DJ488" s="10"/>
      <c r="DK488" s="10"/>
      <c r="DL488" s="10"/>
      <c r="DM488" s="10"/>
      <c r="DN488" s="10"/>
      <c r="DO488" s="10"/>
      <c r="DP488" s="10"/>
      <c r="DQ488" s="10"/>
      <c r="DR488" s="10"/>
      <c r="DS488" s="10"/>
      <c r="DT488" s="10"/>
      <c r="DU488" s="10"/>
      <c r="DV488" s="10"/>
    </row>
    <row r="489" spans="2:126" ht="15">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c r="BF489" s="10"/>
      <c r="BG489" s="10"/>
      <c r="BH489" s="10"/>
      <c r="BI489" s="10"/>
      <c r="BJ489" s="10"/>
      <c r="BK489" s="10"/>
      <c r="BL489" s="10"/>
      <c r="BM489" s="10"/>
      <c r="BN489" s="10"/>
      <c r="BO489" s="10"/>
      <c r="BP489" s="10"/>
      <c r="BQ489" s="10"/>
      <c r="BR489" s="10"/>
      <c r="BS489" s="10"/>
      <c r="BT489" s="10"/>
      <c r="BU489" s="10"/>
      <c r="BV489" s="10"/>
      <c r="BW489" s="10"/>
      <c r="BX489" s="10"/>
      <c r="BY489" s="10"/>
      <c r="BZ489" s="10"/>
      <c r="CA489" s="10"/>
      <c r="CB489" s="10"/>
      <c r="CC489" s="10"/>
      <c r="CD489" s="10"/>
      <c r="CE489" s="10"/>
      <c r="CF489" s="10"/>
      <c r="CG489" s="10"/>
      <c r="CH489" s="10"/>
      <c r="CI489" s="10"/>
      <c r="CJ489" s="10"/>
      <c r="CK489" s="10"/>
      <c r="CL489" s="10"/>
      <c r="CM489" s="10"/>
      <c r="CN489" s="10"/>
      <c r="CO489" s="10"/>
      <c r="CP489" s="10"/>
      <c r="CQ489" s="10"/>
      <c r="CR489" s="10"/>
      <c r="CS489" s="10"/>
      <c r="CT489" s="10"/>
      <c r="CU489" s="10"/>
      <c r="CV489" s="10"/>
      <c r="CW489" s="10"/>
      <c r="CX489" s="10"/>
      <c r="CY489" s="10"/>
      <c r="CZ489" s="10"/>
      <c r="DA489" s="10"/>
      <c r="DB489" s="10"/>
      <c r="DC489" s="10"/>
      <c r="DD489" s="10"/>
      <c r="DE489" s="10"/>
      <c r="DF489" s="10"/>
      <c r="DG489" s="10"/>
      <c r="DH489" s="10"/>
      <c r="DI489" s="10"/>
      <c r="DJ489" s="10"/>
      <c r="DK489" s="10"/>
      <c r="DL489" s="10"/>
      <c r="DM489" s="10"/>
      <c r="DN489" s="10"/>
      <c r="DO489" s="10"/>
      <c r="DP489" s="10"/>
      <c r="DQ489" s="10"/>
      <c r="DR489" s="10"/>
      <c r="DS489" s="10"/>
      <c r="DT489" s="10"/>
      <c r="DU489" s="10"/>
      <c r="DV489" s="10"/>
    </row>
    <row r="490" spans="2:126" ht="15">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c r="BF490" s="10"/>
      <c r="BG490" s="10"/>
      <c r="BH490" s="10"/>
      <c r="BI490" s="10"/>
      <c r="BJ490" s="10"/>
      <c r="BK490" s="10"/>
      <c r="BL490" s="10"/>
      <c r="BM490" s="10"/>
      <c r="BN490" s="10"/>
      <c r="BO490" s="10"/>
      <c r="BP490" s="10"/>
      <c r="BQ490" s="10"/>
      <c r="BR490" s="10"/>
      <c r="BS490" s="10"/>
      <c r="BT490" s="10"/>
      <c r="BU490" s="10"/>
      <c r="BV490" s="10"/>
      <c r="BW490" s="10"/>
      <c r="BX490" s="10"/>
      <c r="BY490" s="10"/>
      <c r="BZ490" s="10"/>
      <c r="CA490" s="10"/>
      <c r="CB490" s="10"/>
      <c r="CC490" s="10"/>
      <c r="CD490" s="10"/>
      <c r="CE490" s="10"/>
      <c r="CF490" s="10"/>
      <c r="CG490" s="10"/>
      <c r="CH490" s="10"/>
      <c r="CI490" s="10"/>
      <c r="CJ490" s="10"/>
      <c r="CK490" s="10"/>
      <c r="CL490" s="10"/>
      <c r="CM490" s="10"/>
      <c r="CN490" s="10"/>
      <c r="CO490" s="10"/>
      <c r="CP490" s="10"/>
      <c r="CQ490" s="10"/>
      <c r="CR490" s="10"/>
      <c r="CS490" s="10"/>
      <c r="CT490" s="10"/>
      <c r="CU490" s="10"/>
      <c r="CV490" s="10"/>
      <c r="CW490" s="10"/>
      <c r="CX490" s="10"/>
      <c r="CY490" s="10"/>
      <c r="CZ490" s="10"/>
      <c r="DA490" s="10"/>
      <c r="DB490" s="10"/>
      <c r="DC490" s="10"/>
      <c r="DD490" s="10"/>
      <c r="DE490" s="10"/>
      <c r="DF490" s="10"/>
      <c r="DG490" s="10"/>
      <c r="DH490" s="10"/>
      <c r="DI490" s="10"/>
      <c r="DJ490" s="10"/>
      <c r="DK490" s="10"/>
      <c r="DL490" s="10"/>
      <c r="DM490" s="10"/>
      <c r="DN490" s="10"/>
      <c r="DO490" s="10"/>
      <c r="DP490" s="10"/>
      <c r="DQ490" s="10"/>
      <c r="DR490" s="10"/>
      <c r="DS490" s="10"/>
      <c r="DT490" s="10"/>
      <c r="DU490" s="10"/>
      <c r="DV490" s="10"/>
    </row>
    <row r="491" spans="2:126" ht="15">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c r="BF491" s="10"/>
      <c r="BG491" s="10"/>
      <c r="BH491" s="10"/>
      <c r="BI491" s="10"/>
      <c r="BJ491" s="10"/>
      <c r="BK491" s="10"/>
      <c r="BL491" s="10"/>
      <c r="BM491" s="10"/>
      <c r="BN491" s="10"/>
      <c r="BO491" s="10"/>
      <c r="BP491" s="10"/>
      <c r="BQ491" s="10"/>
      <c r="BR491" s="10"/>
      <c r="BS491" s="10"/>
      <c r="BT491" s="10"/>
      <c r="BU491" s="10"/>
      <c r="BV491" s="10"/>
      <c r="BW491" s="10"/>
      <c r="BX491" s="10"/>
      <c r="BY491" s="10"/>
      <c r="BZ491" s="10"/>
      <c r="CA491" s="10"/>
      <c r="CB491" s="10"/>
      <c r="CC491" s="10"/>
      <c r="CD491" s="10"/>
      <c r="CE491" s="10"/>
      <c r="CF491" s="10"/>
      <c r="CG491" s="10"/>
      <c r="CH491" s="10"/>
      <c r="CI491" s="10"/>
      <c r="CJ491" s="10"/>
      <c r="CK491" s="10"/>
      <c r="CL491" s="10"/>
      <c r="CM491" s="10"/>
      <c r="CN491" s="10"/>
      <c r="CO491" s="10"/>
      <c r="CP491" s="10"/>
      <c r="CQ491" s="10"/>
      <c r="CR491" s="10"/>
      <c r="CS491" s="10"/>
      <c r="CT491" s="10"/>
      <c r="CU491" s="10"/>
      <c r="CV491" s="10"/>
      <c r="CW491" s="10"/>
      <c r="CX491" s="10"/>
      <c r="CY491" s="10"/>
      <c r="CZ491" s="10"/>
      <c r="DA491" s="10"/>
      <c r="DB491" s="10"/>
      <c r="DC491" s="10"/>
      <c r="DD491" s="10"/>
      <c r="DE491" s="10"/>
      <c r="DF491" s="10"/>
      <c r="DG491" s="10"/>
      <c r="DH491" s="10"/>
      <c r="DI491" s="10"/>
      <c r="DJ491" s="10"/>
      <c r="DK491" s="10"/>
      <c r="DL491" s="10"/>
      <c r="DM491" s="10"/>
      <c r="DN491" s="10"/>
      <c r="DO491" s="10"/>
      <c r="DP491" s="10"/>
      <c r="DQ491" s="10"/>
      <c r="DR491" s="10"/>
      <c r="DS491" s="10"/>
      <c r="DT491" s="10"/>
      <c r="DU491" s="10"/>
      <c r="DV491" s="10"/>
    </row>
    <row r="492" spans="2:126" ht="15">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c r="BF492" s="10"/>
      <c r="BG492" s="10"/>
      <c r="BH492" s="10"/>
      <c r="BI492" s="10"/>
      <c r="BJ492" s="10"/>
      <c r="BK492" s="10"/>
      <c r="BL492" s="10"/>
      <c r="BM492" s="10"/>
      <c r="BN492" s="10"/>
      <c r="BO492" s="10"/>
      <c r="BP492" s="10"/>
      <c r="BQ492" s="10"/>
      <c r="BR492" s="10"/>
      <c r="BS492" s="10"/>
      <c r="BT492" s="10"/>
      <c r="BU492" s="10"/>
      <c r="BV492" s="10"/>
      <c r="BW492" s="10"/>
      <c r="BX492" s="10"/>
      <c r="BY492" s="10"/>
      <c r="BZ492" s="10"/>
      <c r="CA492" s="10"/>
      <c r="CB492" s="10"/>
      <c r="CC492" s="10"/>
      <c r="CD492" s="10"/>
      <c r="CE492" s="10"/>
      <c r="CF492" s="10"/>
      <c r="CG492" s="10"/>
      <c r="CH492" s="10"/>
      <c r="CI492" s="10"/>
      <c r="CJ492" s="10"/>
      <c r="CK492" s="10"/>
      <c r="CL492" s="10"/>
      <c r="CM492" s="10"/>
      <c r="CN492" s="10"/>
      <c r="CO492" s="10"/>
      <c r="CP492" s="10"/>
      <c r="CQ492" s="10"/>
      <c r="CR492" s="10"/>
      <c r="CS492" s="10"/>
      <c r="CT492" s="10"/>
      <c r="CU492" s="10"/>
      <c r="CV492" s="10"/>
      <c r="CW492" s="10"/>
      <c r="CX492" s="10"/>
      <c r="CY492" s="10"/>
      <c r="CZ492" s="10"/>
      <c r="DA492" s="10"/>
      <c r="DB492" s="10"/>
      <c r="DC492" s="10"/>
      <c r="DD492" s="10"/>
      <c r="DE492" s="10"/>
      <c r="DF492" s="10"/>
      <c r="DG492" s="10"/>
      <c r="DH492" s="10"/>
      <c r="DI492" s="10"/>
      <c r="DJ492" s="10"/>
      <c r="DK492" s="10"/>
      <c r="DL492" s="10"/>
      <c r="DM492" s="10"/>
      <c r="DN492" s="10"/>
      <c r="DO492" s="10"/>
      <c r="DP492" s="10"/>
      <c r="DQ492" s="10"/>
      <c r="DR492" s="10"/>
      <c r="DS492" s="10"/>
      <c r="DT492" s="10"/>
      <c r="DU492" s="10"/>
      <c r="DV492" s="10"/>
    </row>
    <row r="493" spans="2:126" ht="15">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c r="BF493" s="10"/>
      <c r="BG493" s="10"/>
      <c r="BH493" s="10"/>
      <c r="BI493" s="10"/>
      <c r="BJ493" s="10"/>
      <c r="BK493" s="10"/>
      <c r="BL493" s="10"/>
      <c r="BM493" s="10"/>
      <c r="BN493" s="10"/>
      <c r="BO493" s="10"/>
      <c r="BP493" s="10"/>
      <c r="BQ493" s="10"/>
      <c r="BR493" s="10"/>
      <c r="BS493" s="10"/>
      <c r="BT493" s="10"/>
      <c r="BU493" s="10"/>
      <c r="BV493" s="10"/>
      <c r="BW493" s="10"/>
      <c r="BX493" s="10"/>
      <c r="BY493" s="10"/>
      <c r="BZ493" s="10"/>
      <c r="CA493" s="10"/>
      <c r="CB493" s="10"/>
      <c r="CC493" s="10"/>
      <c r="CD493" s="10"/>
      <c r="CE493" s="10"/>
      <c r="CF493" s="10"/>
      <c r="CG493" s="10"/>
      <c r="CH493" s="10"/>
      <c r="CI493" s="10"/>
      <c r="CJ493" s="10"/>
      <c r="CK493" s="10"/>
      <c r="CL493" s="10"/>
      <c r="CM493" s="10"/>
      <c r="CN493" s="10"/>
      <c r="CO493" s="10"/>
      <c r="CP493" s="10"/>
      <c r="CQ493" s="10"/>
      <c r="CR493" s="10"/>
      <c r="CS493" s="10"/>
      <c r="CT493" s="10"/>
      <c r="CU493" s="10"/>
      <c r="CV493" s="10"/>
      <c r="CW493" s="10"/>
      <c r="CX493" s="10"/>
      <c r="CY493" s="10"/>
      <c r="CZ493" s="10"/>
      <c r="DA493" s="10"/>
      <c r="DB493" s="10"/>
      <c r="DC493" s="10"/>
      <c r="DD493" s="10"/>
      <c r="DE493" s="10"/>
      <c r="DF493" s="10"/>
      <c r="DG493" s="10"/>
      <c r="DH493" s="10"/>
      <c r="DI493" s="10"/>
      <c r="DJ493" s="10"/>
      <c r="DK493" s="10"/>
      <c r="DL493" s="10"/>
      <c r="DM493" s="10"/>
      <c r="DN493" s="10"/>
      <c r="DO493" s="10"/>
      <c r="DP493" s="10"/>
      <c r="DQ493" s="10"/>
      <c r="DR493" s="10"/>
      <c r="DS493" s="10"/>
      <c r="DT493" s="10"/>
      <c r="DU493" s="10"/>
      <c r="DV493" s="10"/>
    </row>
    <row r="494" spans="2:126" ht="15">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c r="BF494" s="10"/>
      <c r="BG494" s="10"/>
      <c r="BH494" s="10"/>
      <c r="BI494" s="10"/>
      <c r="BJ494" s="10"/>
      <c r="BK494" s="10"/>
      <c r="BL494" s="10"/>
      <c r="BM494" s="10"/>
      <c r="BN494" s="10"/>
      <c r="BO494" s="10"/>
      <c r="BP494" s="10"/>
      <c r="BQ494" s="10"/>
      <c r="BR494" s="10"/>
      <c r="BS494" s="10"/>
      <c r="BT494" s="10"/>
      <c r="BU494" s="10"/>
      <c r="BV494" s="10"/>
      <c r="BW494" s="10"/>
      <c r="BX494" s="10"/>
      <c r="BY494" s="10"/>
      <c r="BZ494" s="10"/>
      <c r="CA494" s="10"/>
      <c r="CB494" s="10"/>
      <c r="CC494" s="10"/>
      <c r="CD494" s="10"/>
      <c r="CE494" s="10"/>
      <c r="CF494" s="10"/>
      <c r="CG494" s="10"/>
      <c r="CH494" s="10"/>
      <c r="CI494" s="10"/>
      <c r="CJ494" s="10"/>
      <c r="CK494" s="10"/>
      <c r="CL494" s="10"/>
      <c r="CM494" s="10"/>
      <c r="CN494" s="10"/>
      <c r="CO494" s="10"/>
      <c r="CP494" s="10"/>
      <c r="CQ494" s="10"/>
      <c r="CR494" s="10"/>
      <c r="CS494" s="10"/>
      <c r="CT494" s="10"/>
      <c r="CU494" s="10"/>
      <c r="CV494" s="10"/>
      <c r="CW494" s="10"/>
      <c r="CX494" s="10"/>
      <c r="CY494" s="10"/>
      <c r="CZ494" s="10"/>
      <c r="DA494" s="10"/>
      <c r="DB494" s="10"/>
      <c r="DC494" s="10"/>
      <c r="DD494" s="10"/>
      <c r="DE494" s="10"/>
      <c r="DF494" s="10"/>
      <c r="DG494" s="10"/>
      <c r="DH494" s="10"/>
      <c r="DI494" s="10"/>
      <c r="DJ494" s="10"/>
      <c r="DK494" s="10"/>
      <c r="DL494" s="10"/>
      <c r="DM494" s="10"/>
      <c r="DN494" s="10"/>
      <c r="DO494" s="10"/>
      <c r="DP494" s="10"/>
      <c r="DQ494" s="10"/>
      <c r="DR494" s="10"/>
      <c r="DS494" s="10"/>
      <c r="DT494" s="10"/>
      <c r="DU494" s="10"/>
      <c r="DV494" s="10"/>
    </row>
    <row r="495" spans="2:126" ht="15">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c r="BF495" s="10"/>
      <c r="BG495" s="10"/>
      <c r="BH495" s="10"/>
      <c r="BI495" s="10"/>
      <c r="BJ495" s="10"/>
      <c r="BK495" s="10"/>
      <c r="BL495" s="10"/>
      <c r="BM495" s="10"/>
      <c r="BN495" s="10"/>
      <c r="BO495" s="10"/>
      <c r="BP495" s="10"/>
      <c r="BQ495" s="10"/>
      <c r="BR495" s="10"/>
      <c r="BS495" s="10"/>
      <c r="BT495" s="10"/>
      <c r="BU495" s="10"/>
      <c r="BV495" s="10"/>
      <c r="BW495" s="10"/>
      <c r="BX495" s="10"/>
      <c r="BY495" s="10"/>
      <c r="BZ495" s="10"/>
      <c r="CA495" s="10"/>
      <c r="CB495" s="10"/>
      <c r="CC495" s="10"/>
      <c r="CD495" s="10"/>
      <c r="CE495" s="10"/>
      <c r="CF495" s="10"/>
      <c r="CG495" s="10"/>
      <c r="CH495" s="10"/>
      <c r="CI495" s="10"/>
      <c r="CJ495" s="10"/>
      <c r="CK495" s="10"/>
      <c r="CL495" s="10"/>
      <c r="CM495" s="10"/>
      <c r="CN495" s="10"/>
      <c r="CO495" s="10"/>
      <c r="CP495" s="10"/>
      <c r="CQ495" s="10"/>
      <c r="CR495" s="10"/>
      <c r="CS495" s="10"/>
      <c r="CT495" s="10"/>
      <c r="CU495" s="10"/>
      <c r="CV495" s="10"/>
      <c r="CW495" s="10"/>
      <c r="CX495" s="10"/>
      <c r="CY495" s="10"/>
      <c r="CZ495" s="10"/>
      <c r="DA495" s="10"/>
      <c r="DB495" s="10"/>
      <c r="DC495" s="10"/>
      <c r="DD495" s="10"/>
      <c r="DE495" s="10"/>
      <c r="DF495" s="10"/>
      <c r="DG495" s="10"/>
      <c r="DH495" s="10"/>
      <c r="DI495" s="10"/>
      <c r="DJ495" s="10"/>
      <c r="DK495" s="10"/>
      <c r="DL495" s="10"/>
      <c r="DM495" s="10"/>
      <c r="DN495" s="10"/>
      <c r="DO495" s="10"/>
      <c r="DP495" s="10"/>
      <c r="DQ495" s="10"/>
      <c r="DR495" s="10"/>
      <c r="DS495" s="10"/>
      <c r="DT495" s="10"/>
      <c r="DU495" s="10"/>
      <c r="DV495" s="10"/>
    </row>
    <row r="496" spans="2:126" ht="15">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c r="BF496" s="10"/>
      <c r="BG496" s="10"/>
      <c r="BH496" s="10"/>
      <c r="BI496" s="10"/>
      <c r="BJ496" s="10"/>
      <c r="BK496" s="10"/>
      <c r="BL496" s="10"/>
      <c r="BM496" s="10"/>
      <c r="BN496" s="10"/>
      <c r="BO496" s="10"/>
      <c r="BP496" s="10"/>
      <c r="BQ496" s="10"/>
      <c r="BR496" s="10"/>
      <c r="BS496" s="10"/>
      <c r="BT496" s="10"/>
      <c r="BU496" s="10"/>
      <c r="BV496" s="10"/>
      <c r="BW496" s="10"/>
      <c r="BX496" s="10"/>
      <c r="BY496" s="10"/>
      <c r="BZ496" s="10"/>
      <c r="CA496" s="10"/>
      <c r="CB496" s="10"/>
      <c r="CC496" s="10"/>
      <c r="CD496" s="10"/>
      <c r="CE496" s="10"/>
      <c r="CF496" s="10"/>
      <c r="CG496" s="10"/>
      <c r="CH496" s="10"/>
      <c r="CI496" s="10"/>
      <c r="CJ496" s="10"/>
      <c r="CK496" s="10"/>
      <c r="CL496" s="10"/>
      <c r="CM496" s="10"/>
      <c r="CN496" s="10"/>
      <c r="CO496" s="10"/>
      <c r="CP496" s="10"/>
      <c r="CQ496" s="10"/>
      <c r="CR496" s="10"/>
      <c r="CS496" s="10"/>
      <c r="CT496" s="10"/>
      <c r="CU496" s="10"/>
      <c r="CV496" s="10"/>
      <c r="CW496" s="10"/>
      <c r="CX496" s="10"/>
      <c r="CY496" s="10"/>
      <c r="CZ496" s="10"/>
      <c r="DA496" s="10"/>
      <c r="DB496" s="10"/>
      <c r="DC496" s="10"/>
      <c r="DD496" s="10"/>
      <c r="DE496" s="10"/>
      <c r="DF496" s="10"/>
      <c r="DG496" s="10"/>
      <c r="DH496" s="10"/>
      <c r="DI496" s="10"/>
      <c r="DJ496" s="10"/>
      <c r="DK496" s="10"/>
      <c r="DL496" s="10"/>
      <c r="DM496" s="10"/>
      <c r="DN496" s="10"/>
      <c r="DO496" s="10"/>
      <c r="DP496" s="10"/>
      <c r="DQ496" s="10"/>
      <c r="DR496" s="10"/>
      <c r="DS496" s="10"/>
      <c r="DT496" s="10"/>
      <c r="DU496" s="10"/>
      <c r="DV496" s="10"/>
    </row>
    <row r="497" spans="2:126" ht="15">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c r="BF497" s="10"/>
      <c r="BG497" s="10"/>
      <c r="BH497" s="10"/>
      <c r="BI497" s="10"/>
      <c r="BJ497" s="10"/>
      <c r="BK497" s="10"/>
      <c r="BL497" s="10"/>
      <c r="BM497" s="10"/>
      <c r="BN497" s="10"/>
      <c r="BO497" s="10"/>
      <c r="BP497" s="10"/>
      <c r="BQ497" s="10"/>
      <c r="BR497" s="10"/>
      <c r="BS497" s="10"/>
      <c r="BT497" s="10"/>
      <c r="BU497" s="10"/>
      <c r="BV497" s="10"/>
      <c r="BW497" s="10"/>
      <c r="BX497" s="10"/>
      <c r="BY497" s="10"/>
      <c r="BZ497" s="10"/>
      <c r="CA497" s="10"/>
      <c r="CB497" s="10"/>
      <c r="CC497" s="10"/>
      <c r="CD497" s="10"/>
      <c r="CE497" s="10"/>
      <c r="CF497" s="10"/>
      <c r="CG497" s="10"/>
      <c r="CH497" s="10"/>
      <c r="CI497" s="10"/>
      <c r="CJ497" s="10"/>
      <c r="CK497" s="10"/>
      <c r="CL497" s="10"/>
      <c r="CM497" s="10"/>
      <c r="CN497" s="10"/>
      <c r="CO497" s="10"/>
      <c r="CP497" s="10"/>
      <c r="CQ497" s="10"/>
      <c r="CR497" s="10"/>
      <c r="CS497" s="10"/>
      <c r="CT497" s="10"/>
      <c r="CU497" s="10"/>
      <c r="CV497" s="10"/>
      <c r="CW497" s="10"/>
      <c r="CX497" s="10"/>
      <c r="CY497" s="10"/>
      <c r="CZ497" s="10"/>
      <c r="DA497" s="10"/>
      <c r="DB497" s="10"/>
      <c r="DC497" s="10"/>
      <c r="DD497" s="10"/>
      <c r="DE497" s="10"/>
      <c r="DF497" s="10"/>
      <c r="DG497" s="10"/>
      <c r="DH497" s="10"/>
      <c r="DI497" s="10"/>
      <c r="DJ497" s="10"/>
      <c r="DK497" s="10"/>
      <c r="DL497" s="10"/>
      <c r="DM497" s="10"/>
      <c r="DN497" s="10"/>
      <c r="DO497" s="10"/>
      <c r="DP497" s="10"/>
      <c r="DQ497" s="10"/>
      <c r="DR497" s="10"/>
      <c r="DS497" s="10"/>
      <c r="DT497" s="10"/>
      <c r="DU497" s="10"/>
      <c r="DV497" s="10"/>
    </row>
    <row r="498" spans="2:126" ht="15">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c r="BF498" s="10"/>
      <c r="BG498" s="10"/>
      <c r="BH498" s="10"/>
      <c r="BI498" s="10"/>
      <c r="BJ498" s="10"/>
      <c r="BK498" s="10"/>
      <c r="BL498" s="10"/>
      <c r="BM498" s="10"/>
      <c r="BN498" s="10"/>
      <c r="BO498" s="10"/>
      <c r="BP498" s="10"/>
      <c r="BQ498" s="10"/>
      <c r="BR498" s="10"/>
      <c r="BS498" s="10"/>
      <c r="BT498" s="10"/>
      <c r="BU498" s="10"/>
      <c r="BV498" s="10"/>
      <c r="BW498" s="10"/>
      <c r="BX498" s="10"/>
      <c r="BY498" s="10"/>
      <c r="BZ498" s="10"/>
      <c r="CA498" s="10"/>
      <c r="CB498" s="10"/>
      <c r="CC498" s="10"/>
      <c r="CD498" s="10"/>
      <c r="CE498" s="10"/>
      <c r="CF498" s="10"/>
      <c r="CG498" s="10"/>
      <c r="CH498" s="10"/>
      <c r="CI498" s="10"/>
      <c r="CJ498" s="10"/>
      <c r="CK498" s="10"/>
      <c r="CL498" s="10"/>
      <c r="CM498" s="10"/>
      <c r="CN498" s="10"/>
      <c r="CO498" s="10"/>
      <c r="CP498" s="10"/>
      <c r="CQ498" s="10"/>
      <c r="CR498" s="10"/>
      <c r="CS498" s="10"/>
      <c r="CT498" s="10"/>
      <c r="CU498" s="10"/>
      <c r="CV498" s="10"/>
      <c r="CW498" s="10"/>
      <c r="CX498" s="10"/>
      <c r="CY498" s="10"/>
      <c r="CZ498" s="10"/>
      <c r="DA498" s="10"/>
      <c r="DB498" s="10"/>
      <c r="DC498" s="10"/>
      <c r="DD498" s="10"/>
      <c r="DE498" s="10"/>
      <c r="DF498" s="10"/>
      <c r="DG498" s="10"/>
      <c r="DH498" s="10"/>
      <c r="DI498" s="10"/>
      <c r="DJ498" s="10"/>
      <c r="DK498" s="10"/>
      <c r="DL498" s="10"/>
      <c r="DM498" s="10"/>
      <c r="DN498" s="10"/>
      <c r="DO498" s="10"/>
      <c r="DP498" s="10"/>
      <c r="DQ498" s="10"/>
      <c r="DR498" s="10"/>
      <c r="DS498" s="10"/>
      <c r="DT498" s="10"/>
      <c r="DU498" s="10"/>
      <c r="DV498" s="10"/>
    </row>
    <row r="499" spans="2:126" ht="15">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c r="BF499" s="10"/>
      <c r="BG499" s="10"/>
      <c r="BH499" s="10"/>
      <c r="BI499" s="10"/>
      <c r="BJ499" s="10"/>
      <c r="BK499" s="10"/>
      <c r="BL499" s="10"/>
      <c r="BM499" s="10"/>
      <c r="BN499" s="10"/>
      <c r="BO499" s="10"/>
      <c r="BP499" s="10"/>
      <c r="BQ499" s="10"/>
      <c r="BR499" s="10"/>
      <c r="BS499" s="10"/>
      <c r="BT499" s="10"/>
      <c r="BU499" s="10"/>
      <c r="BV499" s="10"/>
      <c r="BW499" s="10"/>
      <c r="BX499" s="10"/>
      <c r="BY499" s="10"/>
      <c r="BZ499" s="10"/>
      <c r="CA499" s="10"/>
      <c r="CB499" s="10"/>
      <c r="CC499" s="10"/>
      <c r="CD499" s="10"/>
      <c r="CE499" s="10"/>
      <c r="CF499" s="10"/>
      <c r="CG499" s="10"/>
      <c r="CH499" s="10"/>
      <c r="CI499" s="10"/>
      <c r="CJ499" s="10"/>
      <c r="CK499" s="10"/>
      <c r="CL499" s="10"/>
      <c r="CM499" s="10"/>
      <c r="CN499" s="10"/>
      <c r="CO499" s="10"/>
      <c r="CP499" s="10"/>
      <c r="CQ499" s="10"/>
      <c r="CR499" s="10"/>
      <c r="CS499" s="10"/>
      <c r="CT499" s="10"/>
      <c r="CU499" s="10"/>
      <c r="CV499" s="10"/>
      <c r="CW499" s="10"/>
      <c r="CX499" s="10"/>
      <c r="CY499" s="10"/>
      <c r="CZ499" s="10"/>
      <c r="DA499" s="10"/>
      <c r="DB499" s="10"/>
      <c r="DC499" s="10"/>
      <c r="DD499" s="10"/>
      <c r="DE499" s="10"/>
      <c r="DF499" s="10"/>
      <c r="DG499" s="10"/>
      <c r="DH499" s="10"/>
      <c r="DI499" s="10"/>
      <c r="DJ499" s="10"/>
      <c r="DK499" s="10"/>
      <c r="DL499" s="10"/>
      <c r="DM499" s="10"/>
      <c r="DN499" s="10"/>
      <c r="DO499" s="10"/>
      <c r="DP499" s="10"/>
      <c r="DQ499" s="10"/>
      <c r="DR499" s="10"/>
      <c r="DS499" s="10"/>
      <c r="DT499" s="10"/>
      <c r="DU499" s="10"/>
      <c r="DV499" s="10"/>
    </row>
    <row r="500" spans="2:126" ht="15">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c r="BF500" s="10"/>
      <c r="BG500" s="10"/>
      <c r="BH500" s="10"/>
      <c r="BI500" s="10"/>
      <c r="BJ500" s="10"/>
      <c r="BK500" s="10"/>
      <c r="BL500" s="10"/>
      <c r="BM500" s="10"/>
      <c r="BN500" s="10"/>
      <c r="BO500" s="10"/>
      <c r="BP500" s="10"/>
      <c r="BQ500" s="10"/>
      <c r="BR500" s="10"/>
      <c r="BS500" s="10"/>
      <c r="BT500" s="10"/>
      <c r="BU500" s="10"/>
      <c r="BV500" s="10"/>
      <c r="BW500" s="10"/>
      <c r="BX500" s="10"/>
      <c r="BY500" s="10"/>
      <c r="BZ500" s="10"/>
      <c r="CA500" s="10"/>
      <c r="CB500" s="10"/>
      <c r="CC500" s="10"/>
      <c r="CD500" s="10"/>
      <c r="CE500" s="10"/>
      <c r="CF500" s="10"/>
      <c r="CG500" s="10"/>
      <c r="CH500" s="10"/>
      <c r="CI500" s="10"/>
      <c r="CJ500" s="10"/>
      <c r="CK500" s="10"/>
      <c r="CL500" s="10"/>
      <c r="CM500" s="10"/>
      <c r="CN500" s="10"/>
      <c r="CO500" s="10"/>
      <c r="CP500" s="10"/>
      <c r="CQ500" s="10"/>
      <c r="CR500" s="10"/>
      <c r="CS500" s="10"/>
      <c r="CT500" s="10"/>
      <c r="CU500" s="10"/>
      <c r="CV500" s="10"/>
      <c r="CW500" s="10"/>
      <c r="CX500" s="10"/>
      <c r="CY500" s="10"/>
      <c r="CZ500" s="10"/>
      <c r="DA500" s="10"/>
      <c r="DB500" s="10"/>
      <c r="DC500" s="10"/>
      <c r="DD500" s="10"/>
      <c r="DE500" s="10"/>
      <c r="DF500" s="10"/>
      <c r="DG500" s="10"/>
      <c r="DH500" s="10"/>
      <c r="DI500" s="10"/>
      <c r="DJ500" s="10"/>
      <c r="DK500" s="10"/>
      <c r="DL500" s="10"/>
      <c r="DM500" s="10"/>
      <c r="DN500" s="10"/>
      <c r="DO500" s="10"/>
      <c r="DP500" s="10"/>
      <c r="DQ500" s="10"/>
      <c r="DR500" s="10"/>
      <c r="DS500" s="10"/>
      <c r="DT500" s="10"/>
      <c r="DU500" s="10"/>
      <c r="DV500" s="10"/>
    </row>
    <row r="501" spans="2:126" ht="15">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c r="BF501" s="10"/>
      <c r="BG501" s="10"/>
      <c r="BH501" s="10"/>
      <c r="BI501" s="10"/>
      <c r="BJ501" s="10"/>
      <c r="BK501" s="10"/>
      <c r="BL501" s="10"/>
      <c r="BM501" s="10"/>
      <c r="BN501" s="10"/>
      <c r="BO501" s="10"/>
      <c r="BP501" s="10"/>
      <c r="BQ501" s="10"/>
      <c r="BR501" s="10"/>
      <c r="BS501" s="10"/>
      <c r="BT501" s="10"/>
      <c r="BU501" s="10"/>
      <c r="BV501" s="10"/>
      <c r="BW501" s="10"/>
      <c r="BX501" s="10"/>
      <c r="BY501" s="10"/>
      <c r="BZ501" s="10"/>
      <c r="CA501" s="10"/>
      <c r="CB501" s="10"/>
      <c r="CC501" s="10"/>
      <c r="CD501" s="10"/>
      <c r="CE501" s="10"/>
      <c r="CF501" s="10"/>
      <c r="CG501" s="10"/>
      <c r="CH501" s="10"/>
      <c r="CI501" s="10"/>
      <c r="CJ501" s="10"/>
      <c r="CK501" s="10"/>
      <c r="CL501" s="10"/>
      <c r="CM501" s="10"/>
      <c r="CN501" s="10"/>
      <c r="CO501" s="10"/>
      <c r="CP501" s="10"/>
      <c r="CQ501" s="10"/>
      <c r="CR501" s="10"/>
      <c r="CS501" s="10"/>
      <c r="CT501" s="10"/>
      <c r="CU501" s="10"/>
      <c r="CV501" s="10"/>
      <c r="CW501" s="10"/>
      <c r="CX501" s="10"/>
      <c r="CY501" s="10"/>
      <c r="CZ501" s="10"/>
      <c r="DA501" s="10"/>
      <c r="DB501" s="10"/>
      <c r="DC501" s="10"/>
      <c r="DD501" s="10"/>
      <c r="DE501" s="10"/>
      <c r="DF501" s="10"/>
      <c r="DG501" s="10"/>
      <c r="DH501" s="10"/>
      <c r="DI501" s="10"/>
      <c r="DJ501" s="10"/>
      <c r="DK501" s="10"/>
      <c r="DL501" s="10"/>
      <c r="DM501" s="10"/>
      <c r="DN501" s="10"/>
      <c r="DO501" s="10"/>
      <c r="DP501" s="10"/>
      <c r="DQ501" s="10"/>
      <c r="DR501" s="10"/>
      <c r="DS501" s="10"/>
      <c r="DT501" s="10"/>
      <c r="DU501" s="10"/>
      <c r="DV501" s="10"/>
    </row>
    <row r="502" spans="2:126" ht="15">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c r="BF502" s="10"/>
      <c r="BG502" s="10"/>
      <c r="BH502" s="10"/>
      <c r="BI502" s="10"/>
      <c r="BJ502" s="10"/>
      <c r="BK502" s="10"/>
      <c r="BL502" s="10"/>
      <c r="BM502" s="10"/>
      <c r="BN502" s="10"/>
      <c r="BO502" s="10"/>
      <c r="BP502" s="10"/>
      <c r="BQ502" s="10"/>
      <c r="BR502" s="10"/>
      <c r="BS502" s="10"/>
      <c r="BT502" s="10"/>
      <c r="BU502" s="10"/>
      <c r="BV502" s="10"/>
      <c r="BW502" s="10"/>
      <c r="BX502" s="10"/>
      <c r="BY502" s="10"/>
      <c r="BZ502" s="10"/>
      <c r="CA502" s="10"/>
      <c r="CB502" s="10"/>
      <c r="CC502" s="10"/>
      <c r="CD502" s="10"/>
      <c r="CE502" s="10"/>
      <c r="CF502" s="10"/>
      <c r="CG502" s="10"/>
      <c r="CH502" s="10"/>
      <c r="CI502" s="10"/>
      <c r="CJ502" s="10"/>
      <c r="CK502" s="10"/>
      <c r="CL502" s="10"/>
      <c r="CM502" s="10"/>
      <c r="CN502" s="10"/>
      <c r="CO502" s="10"/>
      <c r="CP502" s="10"/>
      <c r="CQ502" s="10"/>
      <c r="CR502" s="10"/>
      <c r="CS502" s="10"/>
      <c r="CT502" s="10"/>
      <c r="CU502" s="10"/>
      <c r="CV502" s="10"/>
      <c r="CW502" s="10"/>
      <c r="CX502" s="10"/>
      <c r="CY502" s="10"/>
      <c r="CZ502" s="10"/>
      <c r="DA502" s="10"/>
      <c r="DB502" s="10"/>
      <c r="DC502" s="10"/>
      <c r="DD502" s="10"/>
      <c r="DE502" s="10"/>
      <c r="DF502" s="10"/>
      <c r="DG502" s="10"/>
      <c r="DH502" s="10"/>
      <c r="DI502" s="10"/>
      <c r="DJ502" s="10"/>
      <c r="DK502" s="10"/>
      <c r="DL502" s="10"/>
      <c r="DM502" s="10"/>
      <c r="DN502" s="10"/>
      <c r="DO502" s="10"/>
      <c r="DP502" s="10"/>
      <c r="DQ502" s="10"/>
      <c r="DR502" s="10"/>
      <c r="DS502" s="10"/>
      <c r="DT502" s="10"/>
      <c r="DU502" s="10"/>
      <c r="DV502" s="10"/>
    </row>
    <row r="503" spans="2:126" ht="15">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c r="BF503" s="10"/>
      <c r="BG503" s="10"/>
      <c r="BH503" s="10"/>
      <c r="BI503" s="10"/>
      <c r="BJ503" s="10"/>
      <c r="BK503" s="10"/>
      <c r="BL503" s="10"/>
      <c r="BM503" s="10"/>
      <c r="BN503" s="10"/>
      <c r="BO503" s="10"/>
      <c r="BP503" s="10"/>
      <c r="BQ503" s="10"/>
      <c r="BR503" s="10"/>
      <c r="BS503" s="10"/>
      <c r="BT503" s="10"/>
      <c r="BU503" s="10"/>
      <c r="BV503" s="10"/>
      <c r="BW503" s="10"/>
      <c r="BX503" s="10"/>
      <c r="BY503" s="10"/>
      <c r="BZ503" s="10"/>
      <c r="CA503" s="10"/>
      <c r="CB503" s="10"/>
      <c r="CC503" s="10"/>
      <c r="CD503" s="10"/>
      <c r="CE503" s="10"/>
      <c r="CF503" s="10"/>
      <c r="CG503" s="10"/>
      <c r="CH503" s="10"/>
      <c r="CI503" s="10"/>
      <c r="CJ503" s="10"/>
      <c r="CK503" s="10"/>
      <c r="CL503" s="10"/>
      <c r="CM503" s="10"/>
      <c r="CN503" s="10"/>
      <c r="CO503" s="10"/>
      <c r="CP503" s="10"/>
      <c r="CQ503" s="10"/>
      <c r="CR503" s="10"/>
      <c r="CS503" s="10"/>
      <c r="CT503" s="10"/>
      <c r="CU503" s="10"/>
      <c r="CV503" s="10"/>
      <c r="CW503" s="10"/>
      <c r="CX503" s="10"/>
      <c r="CY503" s="10"/>
      <c r="CZ503" s="10"/>
      <c r="DA503" s="10"/>
      <c r="DB503" s="10"/>
      <c r="DC503" s="10"/>
      <c r="DD503" s="10"/>
      <c r="DE503" s="10"/>
      <c r="DF503" s="10"/>
      <c r="DG503" s="10"/>
      <c r="DH503" s="10"/>
      <c r="DI503" s="10"/>
      <c r="DJ503" s="10"/>
      <c r="DK503" s="10"/>
      <c r="DL503" s="10"/>
      <c r="DM503" s="10"/>
      <c r="DN503" s="10"/>
      <c r="DO503" s="10"/>
      <c r="DP503" s="10"/>
      <c r="DQ503" s="10"/>
      <c r="DR503" s="10"/>
      <c r="DS503" s="10"/>
      <c r="DT503" s="10"/>
      <c r="DU503" s="10"/>
      <c r="DV503" s="10"/>
    </row>
    <row r="504" spans="2:126" ht="15">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c r="BF504" s="10"/>
      <c r="BG504" s="10"/>
      <c r="BH504" s="10"/>
      <c r="BI504" s="10"/>
      <c r="BJ504" s="10"/>
      <c r="BK504" s="10"/>
      <c r="BL504" s="10"/>
      <c r="BM504" s="10"/>
      <c r="BN504" s="10"/>
      <c r="BO504" s="10"/>
      <c r="BP504" s="10"/>
      <c r="BQ504" s="10"/>
      <c r="BR504" s="10"/>
      <c r="BS504" s="10"/>
      <c r="BT504" s="10"/>
      <c r="BU504" s="10"/>
      <c r="BV504" s="10"/>
      <c r="BW504" s="10"/>
      <c r="BX504" s="10"/>
      <c r="BY504" s="10"/>
      <c r="BZ504" s="10"/>
      <c r="CA504" s="10"/>
      <c r="CB504" s="10"/>
      <c r="CC504" s="10"/>
      <c r="CD504" s="10"/>
      <c r="CE504" s="10"/>
      <c r="CF504" s="10"/>
      <c r="CG504" s="10"/>
      <c r="CH504" s="10"/>
      <c r="CI504" s="10"/>
      <c r="CJ504" s="10"/>
      <c r="CK504" s="10"/>
      <c r="CL504" s="10"/>
      <c r="CM504" s="10"/>
      <c r="CN504" s="10"/>
      <c r="CO504" s="10"/>
      <c r="CP504" s="10"/>
      <c r="CQ504" s="10"/>
      <c r="CR504" s="10"/>
      <c r="CS504" s="10"/>
      <c r="CT504" s="10"/>
      <c r="CU504" s="10"/>
      <c r="CV504" s="10"/>
      <c r="CW504" s="10"/>
      <c r="CX504" s="10"/>
      <c r="CY504" s="10"/>
      <c r="CZ504" s="10"/>
      <c r="DA504" s="10"/>
      <c r="DB504" s="10"/>
      <c r="DC504" s="10"/>
      <c r="DD504" s="10"/>
      <c r="DE504" s="10"/>
      <c r="DF504" s="10"/>
      <c r="DG504" s="10"/>
      <c r="DH504" s="10"/>
      <c r="DI504" s="10"/>
      <c r="DJ504" s="10"/>
      <c r="DK504" s="10"/>
      <c r="DL504" s="10"/>
      <c r="DM504" s="10"/>
      <c r="DN504" s="10"/>
      <c r="DO504" s="10"/>
      <c r="DP504" s="10"/>
      <c r="DQ504" s="10"/>
      <c r="DR504" s="10"/>
      <c r="DS504" s="10"/>
      <c r="DT504" s="10"/>
      <c r="DU504" s="10"/>
      <c r="DV504" s="10"/>
    </row>
    <row r="505" spans="2:126" ht="15">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c r="BF505" s="10"/>
      <c r="BG505" s="10"/>
      <c r="BH505" s="10"/>
      <c r="BI505" s="10"/>
      <c r="BJ505" s="10"/>
      <c r="BK505" s="10"/>
      <c r="BL505" s="10"/>
      <c r="BM505" s="10"/>
      <c r="BN505" s="10"/>
      <c r="BO505" s="10"/>
      <c r="BP505" s="10"/>
      <c r="BQ505" s="10"/>
      <c r="BR505" s="10"/>
      <c r="BS505" s="10"/>
      <c r="BT505" s="10"/>
      <c r="BU505" s="10"/>
      <c r="BV505" s="10"/>
      <c r="BW505" s="10"/>
      <c r="BX505" s="10"/>
      <c r="BY505" s="10"/>
      <c r="BZ505" s="10"/>
      <c r="CA505" s="10"/>
      <c r="CB505" s="10"/>
      <c r="CC505" s="10"/>
      <c r="CD505" s="10"/>
      <c r="CE505" s="10"/>
      <c r="CF505" s="10"/>
      <c r="CG505" s="10"/>
      <c r="CH505" s="10"/>
      <c r="CI505" s="10"/>
      <c r="CJ505" s="10"/>
      <c r="CK505" s="10"/>
      <c r="CL505" s="10"/>
      <c r="CM505" s="10"/>
      <c r="CN505" s="10"/>
      <c r="CO505" s="10"/>
      <c r="CP505" s="10"/>
      <c r="CQ505" s="10"/>
      <c r="CR505" s="10"/>
      <c r="CS505" s="10"/>
      <c r="CT505" s="10"/>
      <c r="CU505" s="10"/>
      <c r="CV505" s="10"/>
      <c r="CW505" s="10"/>
      <c r="CX505" s="10"/>
      <c r="CY505" s="10"/>
      <c r="CZ505" s="10"/>
      <c r="DA505" s="10"/>
      <c r="DB505" s="10"/>
      <c r="DC505" s="10"/>
      <c r="DD505" s="10"/>
      <c r="DE505" s="10"/>
      <c r="DF505" s="10"/>
      <c r="DG505" s="10"/>
      <c r="DH505" s="10"/>
      <c r="DI505" s="10"/>
      <c r="DJ505" s="10"/>
      <c r="DK505" s="10"/>
      <c r="DL505" s="10"/>
      <c r="DM505" s="10"/>
      <c r="DN505" s="10"/>
      <c r="DO505" s="10"/>
      <c r="DP505" s="10"/>
      <c r="DQ505" s="10"/>
      <c r="DR505" s="10"/>
      <c r="DS505" s="10"/>
      <c r="DT505" s="10"/>
      <c r="DU505" s="10"/>
      <c r="DV505" s="10"/>
    </row>
    <row r="506" spans="2:126" ht="15">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c r="BF506" s="10"/>
      <c r="BG506" s="10"/>
      <c r="BH506" s="10"/>
      <c r="BI506" s="10"/>
      <c r="BJ506" s="10"/>
      <c r="BK506" s="10"/>
      <c r="BL506" s="10"/>
      <c r="BM506" s="10"/>
      <c r="BN506" s="10"/>
      <c r="BO506" s="10"/>
      <c r="BP506" s="10"/>
      <c r="BQ506" s="10"/>
      <c r="BR506" s="10"/>
      <c r="BS506" s="10"/>
      <c r="BT506" s="10"/>
      <c r="BU506" s="10"/>
      <c r="BV506" s="10"/>
      <c r="BW506" s="10"/>
      <c r="BX506" s="10"/>
      <c r="BY506" s="10"/>
      <c r="BZ506" s="10"/>
      <c r="CA506" s="10"/>
      <c r="CB506" s="10"/>
      <c r="CC506" s="10"/>
      <c r="CD506" s="10"/>
      <c r="CE506" s="10"/>
      <c r="CF506" s="10"/>
      <c r="CG506" s="10"/>
      <c r="CH506" s="10"/>
      <c r="CI506" s="10"/>
      <c r="CJ506" s="10"/>
      <c r="CK506" s="10"/>
      <c r="CL506" s="10"/>
      <c r="CM506" s="10"/>
      <c r="CN506" s="10"/>
      <c r="CO506" s="10"/>
      <c r="CP506" s="10"/>
      <c r="CQ506" s="10"/>
      <c r="CR506" s="10"/>
      <c r="CS506" s="10"/>
      <c r="CT506" s="10"/>
      <c r="CU506" s="10"/>
      <c r="CV506" s="10"/>
      <c r="CW506" s="10"/>
      <c r="CX506" s="10"/>
      <c r="CY506" s="10"/>
      <c r="CZ506" s="10"/>
      <c r="DA506" s="10"/>
      <c r="DB506" s="10"/>
      <c r="DC506" s="10"/>
      <c r="DD506" s="10"/>
      <c r="DE506" s="10"/>
      <c r="DF506" s="10"/>
      <c r="DG506" s="10"/>
      <c r="DH506" s="10"/>
      <c r="DI506" s="10"/>
      <c r="DJ506" s="10"/>
      <c r="DK506" s="10"/>
      <c r="DL506" s="10"/>
      <c r="DM506" s="10"/>
      <c r="DN506" s="10"/>
      <c r="DO506" s="10"/>
      <c r="DP506" s="10"/>
      <c r="DQ506" s="10"/>
      <c r="DR506" s="10"/>
      <c r="DS506" s="10"/>
      <c r="DT506" s="10"/>
      <c r="DU506" s="10"/>
      <c r="DV506" s="10"/>
    </row>
    <row r="507" spans="2:126" ht="15">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c r="BF507" s="10"/>
      <c r="BG507" s="10"/>
      <c r="BH507" s="10"/>
      <c r="BI507" s="10"/>
      <c r="BJ507" s="10"/>
      <c r="BK507" s="10"/>
      <c r="BL507" s="10"/>
      <c r="BM507" s="10"/>
      <c r="BN507" s="10"/>
      <c r="BO507" s="10"/>
      <c r="BP507" s="10"/>
      <c r="BQ507" s="10"/>
      <c r="BR507" s="10"/>
      <c r="BS507" s="10"/>
      <c r="BT507" s="10"/>
      <c r="BU507" s="10"/>
      <c r="BV507" s="10"/>
      <c r="BW507" s="10"/>
      <c r="BX507" s="10"/>
      <c r="BY507" s="10"/>
      <c r="BZ507" s="10"/>
      <c r="CA507" s="10"/>
      <c r="CB507" s="10"/>
      <c r="CC507" s="10"/>
      <c r="CD507" s="10"/>
      <c r="CE507" s="10"/>
      <c r="CF507" s="10"/>
      <c r="CG507" s="10"/>
      <c r="CH507" s="10"/>
      <c r="CI507" s="10"/>
      <c r="CJ507" s="10"/>
      <c r="CK507" s="10"/>
      <c r="CL507" s="10"/>
      <c r="CM507" s="10"/>
      <c r="CN507" s="10"/>
      <c r="CO507" s="10"/>
      <c r="CP507" s="10"/>
      <c r="CQ507" s="10"/>
      <c r="CR507" s="10"/>
      <c r="CS507" s="10"/>
      <c r="CT507" s="10"/>
      <c r="CU507" s="10"/>
      <c r="CV507" s="10"/>
      <c r="CW507" s="10"/>
      <c r="CX507" s="10"/>
      <c r="CY507" s="10"/>
      <c r="CZ507" s="10"/>
      <c r="DA507" s="10"/>
      <c r="DB507" s="10"/>
      <c r="DC507" s="10"/>
      <c r="DD507" s="10"/>
      <c r="DE507" s="10"/>
      <c r="DF507" s="10"/>
      <c r="DG507" s="10"/>
      <c r="DH507" s="10"/>
      <c r="DI507" s="10"/>
      <c r="DJ507" s="10"/>
      <c r="DK507" s="10"/>
      <c r="DL507" s="10"/>
      <c r="DM507" s="10"/>
      <c r="DN507" s="10"/>
      <c r="DO507" s="10"/>
      <c r="DP507" s="10"/>
      <c r="DQ507" s="10"/>
      <c r="DR507" s="10"/>
      <c r="DS507" s="10"/>
      <c r="DT507" s="10"/>
      <c r="DU507" s="10"/>
      <c r="DV507" s="10"/>
    </row>
    <row r="508" spans="2:126" ht="15">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c r="BF508" s="10"/>
      <c r="BG508" s="10"/>
      <c r="BH508" s="10"/>
      <c r="BI508" s="10"/>
      <c r="BJ508" s="10"/>
      <c r="BK508" s="10"/>
      <c r="BL508" s="10"/>
      <c r="BM508" s="10"/>
      <c r="BN508" s="10"/>
      <c r="BO508" s="10"/>
      <c r="BP508" s="10"/>
      <c r="BQ508" s="10"/>
      <c r="BR508" s="10"/>
      <c r="BS508" s="10"/>
      <c r="BT508" s="10"/>
      <c r="BU508" s="10"/>
      <c r="BV508" s="10"/>
      <c r="BW508" s="10"/>
      <c r="BX508" s="10"/>
      <c r="BY508" s="10"/>
      <c r="BZ508" s="10"/>
      <c r="CA508" s="10"/>
      <c r="CB508" s="10"/>
      <c r="CC508" s="10"/>
      <c r="CD508" s="10"/>
      <c r="CE508" s="10"/>
      <c r="CF508" s="10"/>
      <c r="CG508" s="10"/>
      <c r="CH508" s="10"/>
      <c r="CI508" s="10"/>
      <c r="CJ508" s="10"/>
      <c r="CK508" s="10"/>
      <c r="CL508" s="10"/>
      <c r="CM508" s="10"/>
      <c r="CN508" s="10"/>
      <c r="CO508" s="10"/>
      <c r="CP508" s="10"/>
      <c r="CQ508" s="10"/>
      <c r="CR508" s="10"/>
      <c r="CS508" s="10"/>
      <c r="CT508" s="10"/>
      <c r="CU508" s="10"/>
      <c r="CV508" s="10"/>
      <c r="CW508" s="10"/>
      <c r="CX508" s="10"/>
      <c r="CY508" s="10"/>
      <c r="CZ508" s="10"/>
      <c r="DA508" s="10"/>
      <c r="DB508" s="10"/>
      <c r="DC508" s="10"/>
      <c r="DD508" s="10"/>
      <c r="DE508" s="10"/>
      <c r="DF508" s="10"/>
      <c r="DG508" s="10"/>
      <c r="DH508" s="10"/>
      <c r="DI508" s="10"/>
      <c r="DJ508" s="10"/>
      <c r="DK508" s="10"/>
      <c r="DL508" s="10"/>
      <c r="DM508" s="10"/>
      <c r="DN508" s="10"/>
      <c r="DO508" s="10"/>
      <c r="DP508" s="10"/>
      <c r="DQ508" s="10"/>
      <c r="DR508" s="10"/>
      <c r="DS508" s="10"/>
      <c r="DT508" s="10"/>
      <c r="DU508" s="10"/>
      <c r="DV508" s="10"/>
    </row>
    <row r="509" spans="2:126" ht="15">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c r="BF509" s="10"/>
      <c r="BG509" s="10"/>
      <c r="BH509" s="10"/>
      <c r="BI509" s="10"/>
      <c r="BJ509" s="10"/>
      <c r="BK509" s="10"/>
      <c r="BL509" s="10"/>
      <c r="BM509" s="10"/>
      <c r="BN509" s="10"/>
      <c r="BO509" s="10"/>
      <c r="BP509" s="10"/>
      <c r="BQ509" s="10"/>
      <c r="BR509" s="10"/>
      <c r="BS509" s="10"/>
      <c r="BT509" s="10"/>
      <c r="BU509" s="10"/>
      <c r="BV509" s="10"/>
      <c r="BW509" s="10"/>
      <c r="BX509" s="10"/>
      <c r="BY509" s="10"/>
      <c r="BZ509" s="10"/>
      <c r="CA509" s="10"/>
      <c r="CB509" s="10"/>
      <c r="CC509" s="10"/>
      <c r="CD509" s="10"/>
      <c r="CE509" s="10"/>
      <c r="CF509" s="10"/>
      <c r="CG509" s="10"/>
      <c r="CH509" s="10"/>
      <c r="CI509" s="10"/>
      <c r="CJ509" s="10"/>
      <c r="CK509" s="10"/>
      <c r="CL509" s="10"/>
      <c r="CM509" s="10"/>
      <c r="CN509" s="10"/>
      <c r="CO509" s="10"/>
      <c r="CP509" s="10"/>
      <c r="CQ509" s="10"/>
      <c r="CR509" s="10"/>
      <c r="CS509" s="10"/>
      <c r="CT509" s="10"/>
      <c r="CU509" s="10"/>
      <c r="CV509" s="10"/>
      <c r="CW509" s="10"/>
      <c r="CX509" s="10"/>
      <c r="CY509" s="10"/>
      <c r="CZ509" s="10"/>
      <c r="DA509" s="10"/>
      <c r="DB509" s="10"/>
      <c r="DC509" s="10"/>
      <c r="DD509" s="10"/>
      <c r="DE509" s="10"/>
      <c r="DF509" s="10"/>
      <c r="DG509" s="10"/>
      <c r="DH509" s="10"/>
      <c r="DI509" s="10"/>
      <c r="DJ509" s="10"/>
      <c r="DK509" s="10"/>
      <c r="DL509" s="10"/>
      <c r="DM509" s="10"/>
      <c r="DN509" s="10"/>
      <c r="DO509" s="10"/>
      <c r="DP509" s="10"/>
      <c r="DQ509" s="10"/>
      <c r="DR509" s="10"/>
      <c r="DS509" s="10"/>
      <c r="DT509" s="10"/>
      <c r="DU509" s="10"/>
      <c r="DV509" s="10"/>
    </row>
    <row r="510" spans="2:126" ht="15">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c r="BF510" s="10"/>
      <c r="BG510" s="10"/>
      <c r="BH510" s="10"/>
      <c r="BI510" s="10"/>
      <c r="BJ510" s="10"/>
      <c r="BK510" s="10"/>
      <c r="BL510" s="10"/>
      <c r="BM510" s="10"/>
      <c r="BN510" s="10"/>
      <c r="BO510" s="10"/>
      <c r="BP510" s="10"/>
      <c r="BQ510" s="10"/>
      <c r="BR510" s="10"/>
      <c r="BS510" s="10"/>
      <c r="BT510" s="10"/>
      <c r="BU510" s="10"/>
      <c r="BV510" s="10"/>
      <c r="BW510" s="10"/>
      <c r="BX510" s="10"/>
      <c r="BY510" s="10"/>
      <c r="BZ510" s="10"/>
      <c r="CA510" s="10"/>
      <c r="CB510" s="10"/>
      <c r="CC510" s="10"/>
      <c r="CD510" s="10"/>
      <c r="CE510" s="10"/>
      <c r="CF510" s="10"/>
      <c r="CG510" s="10"/>
      <c r="CH510" s="10"/>
      <c r="CI510" s="10"/>
      <c r="CJ510" s="10"/>
      <c r="CK510" s="10"/>
      <c r="CL510" s="10"/>
      <c r="CM510" s="10"/>
      <c r="CN510" s="10"/>
      <c r="CO510" s="10"/>
      <c r="CP510" s="10"/>
      <c r="CQ510" s="10"/>
      <c r="CR510" s="10"/>
      <c r="CS510" s="10"/>
      <c r="CT510" s="10"/>
      <c r="CU510" s="10"/>
      <c r="CV510" s="10"/>
      <c r="CW510" s="10"/>
      <c r="CX510" s="10"/>
      <c r="CY510" s="10"/>
      <c r="CZ510" s="10"/>
      <c r="DA510" s="10"/>
      <c r="DB510" s="10"/>
      <c r="DC510" s="10"/>
      <c r="DD510" s="10"/>
      <c r="DE510" s="10"/>
      <c r="DF510" s="10"/>
      <c r="DG510" s="10"/>
      <c r="DH510" s="10"/>
      <c r="DI510" s="10"/>
      <c r="DJ510" s="10"/>
      <c r="DK510" s="10"/>
      <c r="DL510" s="10"/>
      <c r="DM510" s="10"/>
      <c r="DN510" s="10"/>
      <c r="DO510" s="10"/>
      <c r="DP510" s="10"/>
      <c r="DQ510" s="10"/>
      <c r="DR510" s="10"/>
      <c r="DS510" s="10"/>
      <c r="DT510" s="10"/>
      <c r="DU510" s="10"/>
      <c r="DV510" s="10"/>
    </row>
    <row r="511" spans="2:126" ht="15">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c r="BF511" s="10"/>
      <c r="BG511" s="10"/>
      <c r="BH511" s="10"/>
      <c r="BI511" s="10"/>
      <c r="BJ511" s="10"/>
      <c r="BK511" s="10"/>
      <c r="BL511" s="10"/>
      <c r="BM511" s="10"/>
      <c r="BN511" s="10"/>
      <c r="BO511" s="10"/>
      <c r="BP511" s="10"/>
      <c r="BQ511" s="10"/>
      <c r="BR511" s="10"/>
      <c r="BS511" s="10"/>
      <c r="BT511" s="10"/>
      <c r="BU511" s="10"/>
      <c r="BV511" s="10"/>
      <c r="BW511" s="10"/>
      <c r="BX511" s="10"/>
      <c r="BY511" s="10"/>
      <c r="BZ511" s="10"/>
      <c r="CA511" s="10"/>
      <c r="CB511" s="10"/>
      <c r="CC511" s="10"/>
      <c r="CD511" s="10"/>
      <c r="CE511" s="10"/>
      <c r="CF511" s="10"/>
      <c r="CG511" s="10"/>
      <c r="CH511" s="10"/>
      <c r="CI511" s="10"/>
      <c r="CJ511" s="10"/>
      <c r="CK511" s="10"/>
      <c r="CL511" s="10"/>
      <c r="CM511" s="10"/>
      <c r="CN511" s="10"/>
      <c r="CO511" s="10"/>
      <c r="CP511" s="10"/>
      <c r="CQ511" s="10"/>
      <c r="CR511" s="10"/>
      <c r="CS511" s="10"/>
      <c r="CT511" s="10"/>
      <c r="CU511" s="10"/>
      <c r="CV511" s="10"/>
      <c r="CW511" s="10"/>
      <c r="CX511" s="10"/>
      <c r="CY511" s="10"/>
      <c r="CZ511" s="10"/>
      <c r="DA511" s="10"/>
      <c r="DB511" s="10"/>
      <c r="DC511" s="10"/>
      <c r="DD511" s="10"/>
      <c r="DE511" s="10"/>
      <c r="DF511" s="10"/>
      <c r="DG511" s="10"/>
      <c r="DH511" s="10"/>
      <c r="DI511" s="10"/>
      <c r="DJ511" s="10"/>
      <c r="DK511" s="10"/>
      <c r="DL511" s="10"/>
      <c r="DM511" s="10"/>
      <c r="DN511" s="10"/>
      <c r="DO511" s="10"/>
      <c r="DP511" s="10"/>
      <c r="DQ511" s="10"/>
      <c r="DR511" s="10"/>
      <c r="DS511" s="10"/>
      <c r="DT511" s="10"/>
      <c r="DU511" s="10"/>
      <c r="DV511" s="10"/>
    </row>
    <row r="512" spans="2:126" ht="15">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c r="BF512" s="10"/>
      <c r="BG512" s="10"/>
      <c r="BH512" s="10"/>
      <c r="BI512" s="10"/>
      <c r="BJ512" s="10"/>
      <c r="BK512" s="10"/>
      <c r="BL512" s="10"/>
      <c r="BM512" s="10"/>
      <c r="BN512" s="10"/>
      <c r="BO512" s="10"/>
      <c r="BP512" s="10"/>
      <c r="BQ512" s="10"/>
      <c r="BR512" s="10"/>
      <c r="BS512" s="10"/>
      <c r="BT512" s="10"/>
      <c r="BU512" s="10"/>
      <c r="BV512" s="10"/>
      <c r="BW512" s="10"/>
      <c r="BX512" s="10"/>
      <c r="BY512" s="10"/>
      <c r="BZ512" s="10"/>
      <c r="CA512" s="10"/>
      <c r="CB512" s="10"/>
      <c r="CC512" s="10"/>
      <c r="CD512" s="10"/>
      <c r="CE512" s="10"/>
      <c r="CF512" s="10"/>
      <c r="CG512" s="10"/>
      <c r="CH512" s="10"/>
      <c r="CI512" s="10"/>
      <c r="CJ512" s="10"/>
      <c r="CK512" s="10"/>
      <c r="CL512" s="10"/>
      <c r="CM512" s="10"/>
      <c r="CN512" s="10"/>
      <c r="CO512" s="10"/>
      <c r="CP512" s="10"/>
      <c r="CQ512" s="10"/>
      <c r="CR512" s="10"/>
      <c r="CS512" s="10"/>
      <c r="CT512" s="10"/>
      <c r="CU512" s="10"/>
      <c r="CV512" s="10"/>
      <c r="CW512" s="10"/>
      <c r="CX512" s="10"/>
      <c r="CY512" s="10"/>
      <c r="CZ512" s="10"/>
      <c r="DA512" s="10"/>
      <c r="DB512" s="10"/>
      <c r="DC512" s="10"/>
      <c r="DD512" s="10"/>
      <c r="DE512" s="10"/>
      <c r="DF512" s="10"/>
      <c r="DG512" s="10"/>
      <c r="DH512" s="10"/>
      <c r="DI512" s="10"/>
      <c r="DJ512" s="10"/>
      <c r="DK512" s="10"/>
      <c r="DL512" s="10"/>
      <c r="DM512" s="10"/>
      <c r="DN512" s="10"/>
      <c r="DO512" s="10"/>
      <c r="DP512" s="10"/>
      <c r="DQ512" s="10"/>
      <c r="DR512" s="10"/>
      <c r="DS512" s="10"/>
      <c r="DT512" s="10"/>
      <c r="DU512" s="10"/>
      <c r="DV512" s="10"/>
    </row>
    <row r="513" spans="2:126" ht="15">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c r="BF513" s="10"/>
      <c r="BG513" s="10"/>
      <c r="BH513" s="10"/>
      <c r="BI513" s="10"/>
      <c r="BJ513" s="10"/>
      <c r="BK513" s="10"/>
      <c r="BL513" s="10"/>
      <c r="BM513" s="10"/>
      <c r="BN513" s="10"/>
      <c r="BO513" s="10"/>
      <c r="BP513" s="10"/>
      <c r="BQ513" s="10"/>
      <c r="BR513" s="10"/>
      <c r="BS513" s="10"/>
      <c r="BT513" s="10"/>
      <c r="BU513" s="10"/>
      <c r="BV513" s="10"/>
      <c r="BW513" s="10"/>
      <c r="BX513" s="10"/>
      <c r="BY513" s="10"/>
      <c r="BZ513" s="10"/>
      <c r="CA513" s="10"/>
      <c r="CB513" s="10"/>
      <c r="CC513" s="10"/>
      <c r="CD513" s="10"/>
      <c r="CE513" s="10"/>
      <c r="CF513" s="10"/>
      <c r="CG513" s="10"/>
      <c r="CH513" s="10"/>
      <c r="CI513" s="10"/>
      <c r="CJ513" s="10"/>
      <c r="CK513" s="10"/>
      <c r="CL513" s="10"/>
      <c r="CM513" s="10"/>
      <c r="CN513" s="10"/>
      <c r="CO513" s="10"/>
      <c r="CP513" s="10"/>
      <c r="CQ513" s="10"/>
      <c r="CR513" s="10"/>
      <c r="CS513" s="10"/>
      <c r="CT513" s="10"/>
      <c r="CU513" s="10"/>
      <c r="CV513" s="10"/>
      <c r="CW513" s="10"/>
      <c r="CX513" s="10"/>
      <c r="CY513" s="10"/>
      <c r="CZ513" s="10"/>
      <c r="DA513" s="10"/>
      <c r="DB513" s="10"/>
      <c r="DC513" s="10"/>
      <c r="DD513" s="10"/>
      <c r="DE513" s="10"/>
      <c r="DF513" s="10"/>
      <c r="DG513" s="10"/>
      <c r="DH513" s="10"/>
      <c r="DI513" s="10"/>
      <c r="DJ513" s="10"/>
      <c r="DK513" s="10"/>
      <c r="DL513" s="10"/>
      <c r="DM513" s="10"/>
      <c r="DN513" s="10"/>
      <c r="DO513" s="10"/>
      <c r="DP513" s="10"/>
      <c r="DQ513" s="10"/>
      <c r="DR513" s="10"/>
      <c r="DS513" s="10"/>
      <c r="DT513" s="10"/>
      <c r="DU513" s="10"/>
      <c r="DV513" s="10"/>
    </row>
    <row r="514" spans="2:126" ht="15">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c r="BF514" s="10"/>
      <c r="BG514" s="10"/>
      <c r="BH514" s="10"/>
      <c r="BI514" s="10"/>
      <c r="BJ514" s="10"/>
      <c r="BK514" s="10"/>
      <c r="BL514" s="10"/>
      <c r="BM514" s="10"/>
      <c r="BN514" s="10"/>
      <c r="BO514" s="10"/>
      <c r="BP514" s="10"/>
      <c r="BQ514" s="10"/>
      <c r="BR514" s="10"/>
      <c r="BS514" s="10"/>
      <c r="BT514" s="10"/>
      <c r="BU514" s="10"/>
      <c r="BV514" s="10"/>
      <c r="BW514" s="10"/>
      <c r="BX514" s="10"/>
      <c r="BY514" s="10"/>
      <c r="BZ514" s="10"/>
      <c r="CA514" s="10"/>
      <c r="CB514" s="10"/>
      <c r="CC514" s="10"/>
      <c r="CD514" s="10"/>
      <c r="CE514" s="10"/>
      <c r="CF514" s="10"/>
      <c r="CG514" s="10"/>
      <c r="CH514" s="10"/>
      <c r="CI514" s="10"/>
      <c r="CJ514" s="10"/>
      <c r="CK514" s="10"/>
      <c r="CL514" s="10"/>
      <c r="CM514" s="10"/>
      <c r="CN514" s="10"/>
      <c r="CO514" s="10"/>
      <c r="CP514" s="10"/>
      <c r="CQ514" s="10"/>
      <c r="CR514" s="10"/>
      <c r="CS514" s="10"/>
      <c r="CT514" s="10"/>
      <c r="CU514" s="10"/>
      <c r="CV514" s="10"/>
      <c r="CW514" s="10"/>
      <c r="CX514" s="10"/>
      <c r="CY514" s="10"/>
      <c r="CZ514" s="10"/>
      <c r="DA514" s="10"/>
      <c r="DB514" s="10"/>
      <c r="DC514" s="10"/>
      <c r="DD514" s="10"/>
      <c r="DE514" s="10"/>
      <c r="DF514" s="10"/>
      <c r="DG514" s="10"/>
      <c r="DH514" s="10"/>
      <c r="DI514" s="10"/>
      <c r="DJ514" s="10"/>
      <c r="DK514" s="10"/>
      <c r="DL514" s="10"/>
      <c r="DM514" s="10"/>
      <c r="DN514" s="10"/>
      <c r="DO514" s="10"/>
      <c r="DP514" s="10"/>
      <c r="DQ514" s="10"/>
      <c r="DR514" s="10"/>
      <c r="DS514" s="10"/>
      <c r="DT514" s="10"/>
      <c r="DU514" s="10"/>
      <c r="DV514" s="10"/>
    </row>
    <row r="515" spans="2:126" ht="15">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c r="BF515" s="10"/>
      <c r="BG515" s="10"/>
      <c r="BH515" s="10"/>
      <c r="BI515" s="10"/>
      <c r="BJ515" s="10"/>
      <c r="BK515" s="10"/>
      <c r="BL515" s="10"/>
      <c r="BM515" s="10"/>
      <c r="BN515" s="10"/>
      <c r="BO515" s="10"/>
      <c r="BP515" s="10"/>
      <c r="BQ515" s="10"/>
      <c r="BR515" s="10"/>
      <c r="BS515" s="10"/>
      <c r="BT515" s="10"/>
      <c r="BU515" s="10"/>
      <c r="BV515" s="10"/>
      <c r="BW515" s="10"/>
      <c r="BX515" s="10"/>
      <c r="BY515" s="10"/>
      <c r="BZ515" s="10"/>
      <c r="CA515" s="10"/>
      <c r="CB515" s="10"/>
      <c r="CC515" s="10"/>
      <c r="CD515" s="10"/>
      <c r="CE515" s="10"/>
      <c r="CF515" s="10"/>
      <c r="CG515" s="10"/>
      <c r="CH515" s="10"/>
      <c r="CI515" s="10"/>
      <c r="CJ515" s="10"/>
      <c r="CK515" s="10"/>
      <c r="CL515" s="10"/>
      <c r="CM515" s="10"/>
      <c r="CN515" s="10"/>
      <c r="CO515" s="10"/>
      <c r="CP515" s="10"/>
      <c r="CQ515" s="10"/>
      <c r="CR515" s="10"/>
      <c r="CS515" s="10"/>
      <c r="CT515" s="10"/>
      <c r="CU515" s="10"/>
      <c r="CV515" s="10"/>
      <c r="CW515" s="10"/>
      <c r="CX515" s="10"/>
      <c r="CY515" s="10"/>
      <c r="CZ515" s="10"/>
      <c r="DA515" s="10"/>
      <c r="DB515" s="10"/>
      <c r="DC515" s="10"/>
      <c r="DD515" s="10"/>
      <c r="DE515" s="10"/>
      <c r="DF515" s="10"/>
      <c r="DG515" s="10"/>
      <c r="DH515" s="10"/>
      <c r="DI515" s="10"/>
      <c r="DJ515" s="10"/>
      <c r="DK515" s="10"/>
      <c r="DL515" s="10"/>
      <c r="DM515" s="10"/>
      <c r="DN515" s="10"/>
      <c r="DO515" s="10"/>
      <c r="DP515" s="10"/>
      <c r="DQ515" s="10"/>
      <c r="DR515" s="10"/>
      <c r="DS515" s="10"/>
      <c r="DT515" s="10"/>
      <c r="DU515" s="10"/>
      <c r="DV515" s="10"/>
    </row>
    <row r="516" spans="2:126" ht="15">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c r="BF516" s="10"/>
      <c r="BG516" s="10"/>
      <c r="BH516" s="10"/>
      <c r="BI516" s="10"/>
      <c r="BJ516" s="10"/>
      <c r="BK516" s="10"/>
      <c r="BL516" s="10"/>
      <c r="BM516" s="10"/>
      <c r="BN516" s="10"/>
      <c r="BO516" s="10"/>
      <c r="BP516" s="10"/>
      <c r="BQ516" s="10"/>
      <c r="BR516" s="10"/>
      <c r="BS516" s="10"/>
      <c r="BT516" s="10"/>
      <c r="BU516" s="10"/>
      <c r="BV516" s="10"/>
      <c r="BW516" s="10"/>
      <c r="BX516" s="10"/>
      <c r="BY516" s="10"/>
      <c r="BZ516" s="10"/>
      <c r="CA516" s="10"/>
      <c r="CB516" s="10"/>
      <c r="CC516" s="10"/>
      <c r="CD516" s="10"/>
      <c r="CE516" s="10"/>
      <c r="CF516" s="10"/>
      <c r="CG516" s="10"/>
      <c r="CH516" s="10"/>
      <c r="CI516" s="10"/>
      <c r="CJ516" s="10"/>
      <c r="CK516" s="10"/>
      <c r="CL516" s="10"/>
      <c r="CM516" s="10"/>
      <c r="CN516" s="10"/>
      <c r="CO516" s="10"/>
      <c r="CP516" s="10"/>
      <c r="CQ516" s="10"/>
      <c r="CR516" s="10"/>
      <c r="CS516" s="10"/>
      <c r="CT516" s="10"/>
      <c r="CU516" s="10"/>
      <c r="CV516" s="10"/>
      <c r="CW516" s="10"/>
      <c r="CX516" s="10"/>
      <c r="CY516" s="10"/>
      <c r="CZ516" s="10"/>
      <c r="DA516" s="10"/>
      <c r="DB516" s="10"/>
      <c r="DC516" s="10"/>
      <c r="DD516" s="10"/>
      <c r="DE516" s="10"/>
      <c r="DF516" s="10"/>
      <c r="DG516" s="10"/>
      <c r="DH516" s="10"/>
      <c r="DI516" s="10"/>
      <c r="DJ516" s="10"/>
      <c r="DK516" s="10"/>
      <c r="DL516" s="10"/>
      <c r="DM516" s="10"/>
      <c r="DN516" s="10"/>
      <c r="DO516" s="10"/>
      <c r="DP516" s="10"/>
      <c r="DQ516" s="10"/>
      <c r="DR516" s="10"/>
      <c r="DS516" s="10"/>
      <c r="DT516" s="10"/>
      <c r="DU516" s="10"/>
      <c r="DV516" s="10"/>
    </row>
    <row r="517" spans="2:126" ht="15">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c r="BF517" s="10"/>
      <c r="BG517" s="10"/>
      <c r="BH517" s="10"/>
      <c r="BI517" s="10"/>
      <c r="BJ517" s="10"/>
      <c r="BK517" s="10"/>
      <c r="BL517" s="10"/>
      <c r="BM517" s="10"/>
      <c r="BN517" s="10"/>
      <c r="BO517" s="10"/>
      <c r="BP517" s="10"/>
      <c r="BQ517" s="10"/>
      <c r="BR517" s="10"/>
      <c r="BS517" s="10"/>
      <c r="BT517" s="10"/>
      <c r="BU517" s="10"/>
      <c r="BV517" s="10"/>
      <c r="BW517" s="10"/>
      <c r="BX517" s="10"/>
      <c r="BY517" s="10"/>
      <c r="BZ517" s="10"/>
      <c r="CA517" s="10"/>
      <c r="CB517" s="10"/>
      <c r="CC517" s="10"/>
      <c r="CD517" s="10"/>
      <c r="CE517" s="10"/>
      <c r="CF517" s="10"/>
      <c r="CG517" s="10"/>
      <c r="CH517" s="10"/>
      <c r="CI517" s="10"/>
      <c r="CJ517" s="10"/>
      <c r="CK517" s="10"/>
      <c r="CL517" s="10"/>
      <c r="CM517" s="10"/>
      <c r="CN517" s="10"/>
      <c r="CO517" s="10"/>
      <c r="CP517" s="10"/>
      <c r="CQ517" s="10"/>
      <c r="CR517" s="10"/>
      <c r="CS517" s="10"/>
      <c r="CT517" s="10"/>
      <c r="CU517" s="10"/>
      <c r="CV517" s="10"/>
      <c r="CW517" s="10"/>
      <c r="CX517" s="10"/>
      <c r="CY517" s="10"/>
      <c r="CZ517" s="10"/>
      <c r="DA517" s="10"/>
      <c r="DB517" s="10"/>
      <c r="DC517" s="10"/>
      <c r="DD517" s="10"/>
      <c r="DE517" s="10"/>
      <c r="DF517" s="10"/>
      <c r="DG517" s="10"/>
      <c r="DH517" s="10"/>
      <c r="DI517" s="10"/>
      <c r="DJ517" s="10"/>
      <c r="DK517" s="10"/>
      <c r="DL517" s="10"/>
      <c r="DM517" s="10"/>
      <c r="DN517" s="10"/>
      <c r="DO517" s="10"/>
      <c r="DP517" s="10"/>
      <c r="DQ517" s="10"/>
      <c r="DR517" s="10"/>
      <c r="DS517" s="10"/>
      <c r="DT517" s="10"/>
      <c r="DU517" s="10"/>
      <c r="DV517" s="10"/>
    </row>
    <row r="518" spans="2:126" ht="15">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c r="BF518" s="10"/>
      <c r="BG518" s="10"/>
      <c r="BH518" s="10"/>
      <c r="BI518" s="10"/>
      <c r="BJ518" s="10"/>
      <c r="BK518" s="10"/>
      <c r="BL518" s="10"/>
      <c r="BM518" s="10"/>
      <c r="BN518" s="10"/>
      <c r="BO518" s="10"/>
      <c r="BP518" s="10"/>
      <c r="BQ518" s="10"/>
      <c r="BR518" s="10"/>
      <c r="BS518" s="10"/>
      <c r="BT518" s="10"/>
      <c r="BU518" s="10"/>
      <c r="BV518" s="10"/>
      <c r="BW518" s="10"/>
      <c r="BX518" s="10"/>
      <c r="BY518" s="10"/>
      <c r="BZ518" s="10"/>
      <c r="CA518" s="10"/>
      <c r="CB518" s="10"/>
      <c r="CC518" s="10"/>
      <c r="CD518" s="10"/>
      <c r="CE518" s="10"/>
      <c r="CF518" s="10"/>
      <c r="CG518" s="10"/>
      <c r="CH518" s="10"/>
      <c r="CI518" s="10"/>
      <c r="CJ518" s="10"/>
      <c r="CK518" s="10"/>
      <c r="CL518" s="10"/>
      <c r="CM518" s="10"/>
      <c r="CN518" s="10"/>
      <c r="CO518" s="10"/>
      <c r="CP518" s="10"/>
      <c r="CQ518" s="10"/>
      <c r="CR518" s="10"/>
      <c r="CS518" s="10"/>
      <c r="CT518" s="10"/>
      <c r="CU518" s="10"/>
      <c r="CV518" s="10"/>
      <c r="CW518" s="10"/>
      <c r="CX518" s="10"/>
      <c r="CY518" s="10"/>
      <c r="CZ518" s="10"/>
      <c r="DA518" s="10"/>
      <c r="DB518" s="10"/>
      <c r="DC518" s="10"/>
      <c r="DD518" s="10"/>
      <c r="DE518" s="10"/>
      <c r="DF518" s="10"/>
      <c r="DG518" s="10"/>
      <c r="DH518" s="10"/>
      <c r="DI518" s="10"/>
      <c r="DJ518" s="10"/>
      <c r="DK518" s="10"/>
      <c r="DL518" s="10"/>
      <c r="DM518" s="10"/>
      <c r="DN518" s="10"/>
      <c r="DO518" s="10"/>
      <c r="DP518" s="10"/>
      <c r="DQ518" s="10"/>
      <c r="DR518" s="10"/>
      <c r="DS518" s="10"/>
      <c r="DT518" s="10"/>
      <c r="DU518" s="10"/>
      <c r="DV518" s="10"/>
    </row>
    <row r="519" spans="2:126" ht="15">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c r="BF519" s="10"/>
      <c r="BG519" s="10"/>
      <c r="BH519" s="10"/>
      <c r="BI519" s="10"/>
      <c r="BJ519" s="10"/>
      <c r="BK519" s="10"/>
      <c r="BL519" s="10"/>
      <c r="BM519" s="10"/>
      <c r="BN519" s="10"/>
      <c r="BO519" s="10"/>
      <c r="BP519" s="10"/>
      <c r="BQ519" s="10"/>
      <c r="BR519" s="10"/>
      <c r="BS519" s="10"/>
      <c r="BT519" s="10"/>
      <c r="BU519" s="10"/>
      <c r="BV519" s="10"/>
      <c r="BW519" s="10"/>
      <c r="BX519" s="10"/>
      <c r="BY519" s="10"/>
      <c r="BZ519" s="10"/>
      <c r="CA519" s="10"/>
      <c r="CB519" s="10"/>
      <c r="CC519" s="10"/>
      <c r="CD519" s="10"/>
      <c r="CE519" s="10"/>
      <c r="CF519" s="10"/>
      <c r="CG519" s="10"/>
      <c r="CH519" s="10"/>
      <c r="CI519" s="10"/>
      <c r="CJ519" s="10"/>
      <c r="CK519" s="10"/>
      <c r="CL519" s="10"/>
      <c r="CM519" s="10"/>
      <c r="CN519" s="10"/>
      <c r="CO519" s="10"/>
      <c r="CP519" s="10"/>
      <c r="CQ519" s="10"/>
      <c r="CR519" s="10"/>
      <c r="CS519" s="10"/>
      <c r="CT519" s="10"/>
      <c r="CU519" s="10"/>
      <c r="CV519" s="10"/>
      <c r="CW519" s="10"/>
      <c r="CX519" s="10"/>
      <c r="CY519" s="10"/>
      <c r="CZ519" s="10"/>
      <c r="DA519" s="10"/>
      <c r="DB519" s="10"/>
      <c r="DC519" s="10"/>
      <c r="DD519" s="10"/>
      <c r="DE519" s="10"/>
      <c r="DF519" s="10"/>
      <c r="DG519" s="10"/>
      <c r="DH519" s="10"/>
      <c r="DI519" s="10"/>
      <c r="DJ519" s="10"/>
      <c r="DK519" s="10"/>
      <c r="DL519" s="10"/>
      <c r="DM519" s="10"/>
      <c r="DN519" s="10"/>
      <c r="DO519" s="10"/>
      <c r="DP519" s="10"/>
      <c r="DQ519" s="10"/>
      <c r="DR519" s="10"/>
      <c r="DS519" s="10"/>
      <c r="DT519" s="10"/>
      <c r="DU519" s="10"/>
      <c r="DV519" s="10"/>
    </row>
    <row r="520" spans="2:126" ht="15">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10"/>
      <c r="BF520" s="10"/>
      <c r="BG520" s="10"/>
      <c r="BH520" s="10"/>
      <c r="BI520" s="10"/>
      <c r="BJ520" s="10"/>
      <c r="BK520" s="10"/>
      <c r="BL520" s="10"/>
      <c r="BM520" s="10"/>
      <c r="BN520" s="10"/>
      <c r="BO520" s="10"/>
      <c r="BP520" s="10"/>
      <c r="BQ520" s="10"/>
      <c r="BR520" s="10"/>
      <c r="BS520" s="10"/>
      <c r="BT520" s="10"/>
      <c r="BU520" s="10"/>
      <c r="BV520" s="10"/>
      <c r="BW520" s="10"/>
      <c r="BX520" s="10"/>
      <c r="BY520" s="10"/>
      <c r="BZ520" s="10"/>
      <c r="CA520" s="10"/>
      <c r="CB520" s="10"/>
      <c r="CC520" s="10"/>
      <c r="CD520" s="10"/>
      <c r="CE520" s="10"/>
      <c r="CF520" s="10"/>
      <c r="CG520" s="10"/>
      <c r="CH520" s="10"/>
      <c r="CI520" s="10"/>
      <c r="CJ520" s="10"/>
      <c r="CK520" s="10"/>
      <c r="CL520" s="10"/>
      <c r="CM520" s="10"/>
      <c r="CN520" s="10"/>
      <c r="CO520" s="10"/>
      <c r="CP520" s="10"/>
      <c r="CQ520" s="10"/>
      <c r="CR520" s="10"/>
      <c r="CS520" s="10"/>
      <c r="CT520" s="10"/>
      <c r="CU520" s="10"/>
      <c r="CV520" s="10"/>
      <c r="CW520" s="10"/>
      <c r="CX520" s="10"/>
      <c r="CY520" s="10"/>
      <c r="CZ520" s="10"/>
      <c r="DA520" s="10"/>
      <c r="DB520" s="10"/>
      <c r="DC520" s="10"/>
      <c r="DD520" s="10"/>
      <c r="DE520" s="10"/>
      <c r="DF520" s="10"/>
      <c r="DG520" s="10"/>
      <c r="DH520" s="10"/>
      <c r="DI520" s="10"/>
      <c r="DJ520" s="10"/>
      <c r="DK520" s="10"/>
      <c r="DL520" s="10"/>
      <c r="DM520" s="10"/>
      <c r="DN520" s="10"/>
      <c r="DO520" s="10"/>
      <c r="DP520" s="10"/>
      <c r="DQ520" s="10"/>
      <c r="DR520" s="10"/>
      <c r="DS520" s="10"/>
      <c r="DT520" s="10"/>
      <c r="DU520" s="10"/>
      <c r="DV520" s="10"/>
    </row>
    <row r="521" spans="2:126" ht="15">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c r="BF521" s="10"/>
      <c r="BG521" s="10"/>
      <c r="BH521" s="10"/>
      <c r="BI521" s="10"/>
      <c r="BJ521" s="10"/>
      <c r="BK521" s="10"/>
      <c r="BL521" s="10"/>
      <c r="BM521" s="10"/>
      <c r="BN521" s="10"/>
      <c r="BO521" s="10"/>
      <c r="BP521" s="10"/>
      <c r="BQ521" s="10"/>
      <c r="BR521" s="10"/>
      <c r="BS521" s="10"/>
      <c r="BT521" s="10"/>
      <c r="BU521" s="10"/>
      <c r="BV521" s="10"/>
      <c r="BW521" s="10"/>
      <c r="BX521" s="10"/>
      <c r="BY521" s="10"/>
      <c r="BZ521" s="10"/>
      <c r="CA521" s="10"/>
      <c r="CB521" s="10"/>
      <c r="CC521" s="10"/>
      <c r="CD521" s="10"/>
      <c r="CE521" s="10"/>
      <c r="CF521" s="10"/>
      <c r="CG521" s="10"/>
      <c r="CH521" s="10"/>
      <c r="CI521" s="10"/>
      <c r="CJ521" s="10"/>
      <c r="CK521" s="10"/>
      <c r="CL521" s="10"/>
      <c r="CM521" s="10"/>
      <c r="CN521" s="10"/>
      <c r="CO521" s="10"/>
      <c r="CP521" s="10"/>
      <c r="CQ521" s="10"/>
      <c r="CR521" s="10"/>
      <c r="CS521" s="10"/>
      <c r="CT521" s="10"/>
      <c r="CU521" s="10"/>
      <c r="CV521" s="10"/>
      <c r="CW521" s="10"/>
      <c r="CX521" s="10"/>
      <c r="CY521" s="10"/>
      <c r="CZ521" s="10"/>
      <c r="DA521" s="10"/>
      <c r="DB521" s="10"/>
      <c r="DC521" s="10"/>
      <c r="DD521" s="10"/>
      <c r="DE521" s="10"/>
      <c r="DF521" s="10"/>
      <c r="DG521" s="10"/>
      <c r="DH521" s="10"/>
      <c r="DI521" s="10"/>
      <c r="DJ521" s="10"/>
      <c r="DK521" s="10"/>
      <c r="DL521" s="10"/>
      <c r="DM521" s="10"/>
      <c r="DN521" s="10"/>
      <c r="DO521" s="10"/>
      <c r="DP521" s="10"/>
      <c r="DQ521" s="10"/>
      <c r="DR521" s="10"/>
      <c r="DS521" s="10"/>
      <c r="DT521" s="10"/>
      <c r="DU521" s="10"/>
      <c r="DV521" s="10"/>
    </row>
    <row r="522" spans="2:126" ht="15">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c r="BF522" s="10"/>
      <c r="BG522" s="10"/>
      <c r="BH522" s="10"/>
      <c r="BI522" s="10"/>
      <c r="BJ522" s="10"/>
      <c r="BK522" s="10"/>
      <c r="BL522" s="10"/>
      <c r="BM522" s="10"/>
      <c r="BN522" s="10"/>
      <c r="BO522" s="10"/>
      <c r="BP522" s="10"/>
      <c r="BQ522" s="10"/>
      <c r="BR522" s="10"/>
      <c r="BS522" s="10"/>
      <c r="BT522" s="10"/>
      <c r="BU522" s="10"/>
      <c r="BV522" s="10"/>
      <c r="BW522" s="10"/>
      <c r="BX522" s="10"/>
      <c r="BY522" s="10"/>
      <c r="BZ522" s="10"/>
      <c r="CA522" s="10"/>
      <c r="CB522" s="10"/>
      <c r="CC522" s="10"/>
      <c r="CD522" s="10"/>
      <c r="CE522" s="10"/>
      <c r="CF522" s="10"/>
      <c r="CG522" s="10"/>
      <c r="CH522" s="10"/>
      <c r="CI522" s="10"/>
      <c r="CJ522" s="10"/>
      <c r="CK522" s="10"/>
      <c r="CL522" s="10"/>
      <c r="CM522" s="10"/>
      <c r="CN522" s="10"/>
      <c r="CO522" s="10"/>
      <c r="CP522" s="10"/>
      <c r="CQ522" s="10"/>
      <c r="CR522" s="10"/>
      <c r="CS522" s="10"/>
      <c r="CT522" s="10"/>
      <c r="CU522" s="10"/>
      <c r="CV522" s="10"/>
      <c r="CW522" s="10"/>
      <c r="CX522" s="10"/>
      <c r="CY522" s="10"/>
      <c r="CZ522" s="10"/>
      <c r="DA522" s="10"/>
      <c r="DB522" s="10"/>
      <c r="DC522" s="10"/>
      <c r="DD522" s="10"/>
      <c r="DE522" s="10"/>
      <c r="DF522" s="10"/>
      <c r="DG522" s="10"/>
      <c r="DH522" s="10"/>
      <c r="DI522" s="10"/>
      <c r="DJ522" s="10"/>
      <c r="DK522" s="10"/>
      <c r="DL522" s="10"/>
      <c r="DM522" s="10"/>
      <c r="DN522" s="10"/>
      <c r="DO522" s="10"/>
      <c r="DP522" s="10"/>
      <c r="DQ522" s="10"/>
      <c r="DR522" s="10"/>
      <c r="DS522" s="10"/>
      <c r="DT522" s="10"/>
      <c r="DU522" s="10"/>
      <c r="DV522" s="10"/>
    </row>
    <row r="523" spans="2:126" ht="15">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c r="BE523" s="10"/>
      <c r="BF523" s="10"/>
      <c r="BG523" s="10"/>
      <c r="BH523" s="10"/>
      <c r="BI523" s="10"/>
      <c r="BJ523" s="10"/>
      <c r="BK523" s="10"/>
      <c r="BL523" s="10"/>
      <c r="BM523" s="10"/>
      <c r="BN523" s="10"/>
      <c r="BO523" s="10"/>
      <c r="BP523" s="10"/>
      <c r="BQ523" s="10"/>
      <c r="BR523" s="10"/>
      <c r="BS523" s="10"/>
      <c r="BT523" s="10"/>
      <c r="BU523" s="10"/>
      <c r="BV523" s="10"/>
      <c r="BW523" s="10"/>
      <c r="BX523" s="10"/>
      <c r="BY523" s="10"/>
      <c r="BZ523" s="10"/>
      <c r="CA523" s="10"/>
      <c r="CB523" s="10"/>
      <c r="CC523" s="10"/>
      <c r="CD523" s="10"/>
      <c r="CE523" s="10"/>
      <c r="CF523" s="10"/>
      <c r="CG523" s="10"/>
      <c r="CH523" s="10"/>
      <c r="CI523" s="10"/>
      <c r="CJ523" s="10"/>
      <c r="CK523" s="10"/>
      <c r="CL523" s="10"/>
      <c r="CM523" s="10"/>
      <c r="CN523" s="10"/>
      <c r="CO523" s="10"/>
      <c r="CP523" s="10"/>
      <c r="CQ523" s="10"/>
      <c r="CR523" s="10"/>
      <c r="CS523" s="10"/>
      <c r="CT523" s="10"/>
      <c r="CU523" s="10"/>
      <c r="CV523" s="10"/>
      <c r="CW523" s="10"/>
      <c r="CX523" s="10"/>
      <c r="CY523" s="10"/>
      <c r="CZ523" s="10"/>
      <c r="DA523" s="10"/>
      <c r="DB523" s="10"/>
      <c r="DC523" s="10"/>
      <c r="DD523" s="10"/>
      <c r="DE523" s="10"/>
      <c r="DF523" s="10"/>
      <c r="DG523" s="10"/>
      <c r="DH523" s="10"/>
      <c r="DI523" s="10"/>
      <c r="DJ523" s="10"/>
      <c r="DK523" s="10"/>
      <c r="DL523" s="10"/>
      <c r="DM523" s="10"/>
      <c r="DN523" s="10"/>
      <c r="DO523" s="10"/>
      <c r="DP523" s="10"/>
      <c r="DQ523" s="10"/>
      <c r="DR523" s="10"/>
      <c r="DS523" s="10"/>
      <c r="DT523" s="10"/>
      <c r="DU523" s="10"/>
      <c r="DV523" s="10"/>
    </row>
    <row r="524" spans="2:126" ht="15">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c r="BE524" s="10"/>
      <c r="BF524" s="10"/>
      <c r="BG524" s="10"/>
      <c r="BH524" s="10"/>
      <c r="BI524" s="10"/>
      <c r="BJ524" s="10"/>
      <c r="BK524" s="10"/>
      <c r="BL524" s="10"/>
      <c r="BM524" s="10"/>
      <c r="BN524" s="10"/>
      <c r="BO524" s="10"/>
      <c r="BP524" s="10"/>
      <c r="BQ524" s="10"/>
      <c r="BR524" s="10"/>
      <c r="BS524" s="10"/>
      <c r="BT524" s="10"/>
      <c r="BU524" s="10"/>
      <c r="BV524" s="10"/>
      <c r="BW524" s="10"/>
      <c r="BX524" s="10"/>
      <c r="BY524" s="10"/>
      <c r="BZ524" s="10"/>
      <c r="CA524" s="10"/>
      <c r="CB524" s="10"/>
      <c r="CC524" s="10"/>
      <c r="CD524" s="10"/>
      <c r="CE524" s="10"/>
      <c r="CF524" s="10"/>
      <c r="CG524" s="10"/>
      <c r="CH524" s="10"/>
      <c r="CI524" s="10"/>
      <c r="CJ524" s="10"/>
      <c r="CK524" s="10"/>
      <c r="CL524" s="10"/>
      <c r="CM524" s="10"/>
      <c r="CN524" s="10"/>
      <c r="CO524" s="10"/>
      <c r="CP524" s="10"/>
      <c r="CQ524" s="10"/>
      <c r="CR524" s="10"/>
      <c r="CS524" s="10"/>
      <c r="CT524" s="10"/>
      <c r="CU524" s="10"/>
      <c r="CV524" s="10"/>
      <c r="CW524" s="10"/>
      <c r="CX524" s="10"/>
      <c r="CY524" s="10"/>
      <c r="CZ524" s="10"/>
      <c r="DA524" s="10"/>
      <c r="DB524" s="10"/>
      <c r="DC524" s="10"/>
      <c r="DD524" s="10"/>
      <c r="DE524" s="10"/>
      <c r="DF524" s="10"/>
      <c r="DG524" s="10"/>
      <c r="DH524" s="10"/>
      <c r="DI524" s="10"/>
      <c r="DJ524" s="10"/>
      <c r="DK524" s="10"/>
      <c r="DL524" s="10"/>
      <c r="DM524" s="10"/>
      <c r="DN524" s="10"/>
      <c r="DO524" s="10"/>
      <c r="DP524" s="10"/>
      <c r="DQ524" s="10"/>
      <c r="DR524" s="10"/>
      <c r="DS524" s="10"/>
      <c r="DT524" s="10"/>
      <c r="DU524" s="10"/>
      <c r="DV524" s="10"/>
    </row>
    <row r="525" spans="2:126" ht="15">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c r="BF525" s="10"/>
      <c r="BG525" s="10"/>
      <c r="BH525" s="10"/>
      <c r="BI525" s="10"/>
      <c r="BJ525" s="10"/>
      <c r="BK525" s="10"/>
      <c r="BL525" s="10"/>
      <c r="BM525" s="10"/>
      <c r="BN525" s="10"/>
      <c r="BO525" s="10"/>
      <c r="BP525" s="10"/>
      <c r="BQ525" s="10"/>
      <c r="BR525" s="10"/>
      <c r="BS525" s="10"/>
      <c r="BT525" s="10"/>
      <c r="BU525" s="10"/>
      <c r="BV525" s="10"/>
      <c r="BW525" s="10"/>
      <c r="BX525" s="10"/>
      <c r="BY525" s="10"/>
      <c r="BZ525" s="10"/>
      <c r="CA525" s="10"/>
      <c r="CB525" s="10"/>
      <c r="CC525" s="10"/>
      <c r="CD525" s="10"/>
      <c r="CE525" s="10"/>
      <c r="CF525" s="10"/>
      <c r="CG525" s="10"/>
      <c r="CH525" s="10"/>
      <c r="CI525" s="10"/>
      <c r="CJ525" s="10"/>
      <c r="CK525" s="10"/>
      <c r="CL525" s="10"/>
      <c r="CM525" s="10"/>
      <c r="CN525" s="10"/>
      <c r="CO525" s="10"/>
      <c r="CP525" s="10"/>
      <c r="CQ525" s="10"/>
      <c r="CR525" s="10"/>
      <c r="CS525" s="10"/>
      <c r="CT525" s="10"/>
      <c r="CU525" s="10"/>
      <c r="CV525" s="10"/>
      <c r="CW525" s="10"/>
      <c r="CX525" s="10"/>
      <c r="CY525" s="10"/>
      <c r="CZ525" s="10"/>
      <c r="DA525" s="10"/>
      <c r="DB525" s="10"/>
      <c r="DC525" s="10"/>
      <c r="DD525" s="10"/>
      <c r="DE525" s="10"/>
      <c r="DF525" s="10"/>
      <c r="DG525" s="10"/>
      <c r="DH525" s="10"/>
      <c r="DI525" s="10"/>
      <c r="DJ525" s="10"/>
      <c r="DK525" s="10"/>
      <c r="DL525" s="10"/>
      <c r="DM525" s="10"/>
      <c r="DN525" s="10"/>
      <c r="DO525" s="10"/>
      <c r="DP525" s="10"/>
      <c r="DQ525" s="10"/>
      <c r="DR525" s="10"/>
      <c r="DS525" s="10"/>
      <c r="DT525" s="10"/>
      <c r="DU525" s="10"/>
      <c r="DV525" s="10"/>
    </row>
    <row r="526" spans="2:126" ht="15">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c r="BE526" s="10"/>
      <c r="BF526" s="10"/>
      <c r="BG526" s="10"/>
      <c r="BH526" s="10"/>
      <c r="BI526" s="10"/>
      <c r="BJ526" s="10"/>
      <c r="BK526" s="10"/>
      <c r="BL526" s="10"/>
      <c r="BM526" s="10"/>
      <c r="BN526" s="10"/>
      <c r="BO526" s="10"/>
      <c r="BP526" s="10"/>
      <c r="BQ526" s="10"/>
      <c r="BR526" s="10"/>
      <c r="BS526" s="10"/>
      <c r="BT526" s="10"/>
      <c r="BU526" s="10"/>
      <c r="BV526" s="10"/>
      <c r="BW526" s="10"/>
      <c r="BX526" s="10"/>
      <c r="BY526" s="10"/>
      <c r="BZ526" s="10"/>
      <c r="CA526" s="10"/>
      <c r="CB526" s="10"/>
      <c r="CC526" s="10"/>
      <c r="CD526" s="10"/>
      <c r="CE526" s="10"/>
      <c r="CF526" s="10"/>
      <c r="CG526" s="10"/>
      <c r="CH526" s="10"/>
      <c r="CI526" s="10"/>
      <c r="CJ526" s="10"/>
      <c r="CK526" s="10"/>
      <c r="CL526" s="10"/>
      <c r="CM526" s="10"/>
      <c r="CN526" s="10"/>
      <c r="CO526" s="10"/>
      <c r="CP526" s="10"/>
      <c r="CQ526" s="10"/>
      <c r="CR526" s="10"/>
      <c r="CS526" s="10"/>
      <c r="CT526" s="10"/>
      <c r="CU526" s="10"/>
      <c r="CV526" s="10"/>
      <c r="CW526" s="10"/>
      <c r="CX526" s="10"/>
      <c r="CY526" s="10"/>
      <c r="CZ526" s="10"/>
      <c r="DA526" s="10"/>
      <c r="DB526" s="10"/>
      <c r="DC526" s="10"/>
      <c r="DD526" s="10"/>
      <c r="DE526" s="10"/>
      <c r="DF526" s="10"/>
      <c r="DG526" s="10"/>
      <c r="DH526" s="10"/>
      <c r="DI526" s="10"/>
      <c r="DJ526" s="10"/>
      <c r="DK526" s="10"/>
      <c r="DL526" s="10"/>
      <c r="DM526" s="10"/>
      <c r="DN526" s="10"/>
      <c r="DO526" s="10"/>
      <c r="DP526" s="10"/>
      <c r="DQ526" s="10"/>
      <c r="DR526" s="10"/>
      <c r="DS526" s="10"/>
      <c r="DT526" s="10"/>
      <c r="DU526" s="10"/>
      <c r="DV526" s="10"/>
    </row>
    <row r="527" spans="2:126" ht="15">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c r="BF527" s="10"/>
      <c r="BG527" s="10"/>
      <c r="BH527" s="10"/>
      <c r="BI527" s="10"/>
      <c r="BJ527" s="10"/>
      <c r="BK527" s="10"/>
      <c r="BL527" s="10"/>
      <c r="BM527" s="10"/>
      <c r="BN527" s="10"/>
      <c r="BO527" s="10"/>
      <c r="BP527" s="10"/>
      <c r="BQ527" s="10"/>
      <c r="BR527" s="10"/>
      <c r="BS527" s="10"/>
      <c r="BT527" s="10"/>
      <c r="BU527" s="10"/>
      <c r="BV527" s="10"/>
      <c r="BW527" s="10"/>
      <c r="BX527" s="10"/>
      <c r="BY527" s="10"/>
      <c r="BZ527" s="10"/>
      <c r="CA527" s="10"/>
      <c r="CB527" s="10"/>
      <c r="CC527" s="10"/>
      <c r="CD527" s="10"/>
      <c r="CE527" s="10"/>
      <c r="CF527" s="10"/>
      <c r="CG527" s="10"/>
      <c r="CH527" s="10"/>
      <c r="CI527" s="10"/>
      <c r="CJ527" s="10"/>
      <c r="CK527" s="10"/>
      <c r="CL527" s="10"/>
      <c r="CM527" s="10"/>
      <c r="CN527" s="10"/>
      <c r="CO527" s="10"/>
      <c r="CP527" s="10"/>
      <c r="CQ527" s="10"/>
      <c r="CR527" s="10"/>
      <c r="CS527" s="10"/>
      <c r="CT527" s="10"/>
      <c r="CU527" s="10"/>
      <c r="CV527" s="10"/>
      <c r="CW527" s="10"/>
      <c r="CX527" s="10"/>
      <c r="CY527" s="10"/>
      <c r="CZ527" s="10"/>
      <c r="DA527" s="10"/>
      <c r="DB527" s="10"/>
      <c r="DC527" s="10"/>
      <c r="DD527" s="10"/>
      <c r="DE527" s="10"/>
      <c r="DF527" s="10"/>
      <c r="DG527" s="10"/>
      <c r="DH527" s="10"/>
      <c r="DI527" s="10"/>
      <c r="DJ527" s="10"/>
      <c r="DK527" s="10"/>
      <c r="DL527" s="10"/>
      <c r="DM527" s="10"/>
      <c r="DN527" s="10"/>
      <c r="DO527" s="10"/>
      <c r="DP527" s="10"/>
      <c r="DQ527" s="10"/>
      <c r="DR527" s="10"/>
      <c r="DS527" s="10"/>
      <c r="DT527" s="10"/>
      <c r="DU527" s="10"/>
      <c r="DV527" s="10"/>
    </row>
    <row r="528" spans="2:126" ht="15">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c r="BF528" s="10"/>
      <c r="BG528" s="10"/>
      <c r="BH528" s="10"/>
      <c r="BI528" s="10"/>
      <c r="BJ528" s="10"/>
      <c r="BK528" s="10"/>
      <c r="BL528" s="10"/>
      <c r="BM528" s="10"/>
      <c r="BN528" s="10"/>
      <c r="BO528" s="10"/>
      <c r="BP528" s="10"/>
      <c r="BQ528" s="10"/>
      <c r="BR528" s="10"/>
      <c r="BS528" s="10"/>
      <c r="BT528" s="10"/>
      <c r="BU528" s="10"/>
      <c r="BV528" s="10"/>
      <c r="BW528" s="10"/>
      <c r="BX528" s="10"/>
      <c r="BY528" s="10"/>
      <c r="BZ528" s="10"/>
      <c r="CA528" s="10"/>
      <c r="CB528" s="10"/>
      <c r="CC528" s="10"/>
      <c r="CD528" s="10"/>
      <c r="CE528" s="10"/>
      <c r="CF528" s="10"/>
      <c r="CG528" s="10"/>
      <c r="CH528" s="10"/>
      <c r="CI528" s="10"/>
      <c r="CJ528" s="10"/>
      <c r="CK528" s="10"/>
      <c r="CL528" s="10"/>
      <c r="CM528" s="10"/>
      <c r="CN528" s="10"/>
      <c r="CO528" s="10"/>
      <c r="CP528" s="10"/>
      <c r="CQ528" s="10"/>
      <c r="CR528" s="10"/>
      <c r="CS528" s="10"/>
      <c r="CT528" s="10"/>
      <c r="CU528" s="10"/>
      <c r="CV528" s="10"/>
      <c r="CW528" s="10"/>
      <c r="CX528" s="10"/>
      <c r="CY528" s="10"/>
      <c r="CZ528" s="10"/>
      <c r="DA528" s="10"/>
      <c r="DB528" s="10"/>
      <c r="DC528" s="10"/>
      <c r="DD528" s="10"/>
      <c r="DE528" s="10"/>
      <c r="DF528" s="10"/>
      <c r="DG528" s="10"/>
      <c r="DH528" s="10"/>
      <c r="DI528" s="10"/>
      <c r="DJ528" s="10"/>
      <c r="DK528" s="10"/>
      <c r="DL528" s="10"/>
      <c r="DM528" s="10"/>
      <c r="DN528" s="10"/>
      <c r="DO528" s="10"/>
      <c r="DP528" s="10"/>
      <c r="DQ528" s="10"/>
      <c r="DR528" s="10"/>
      <c r="DS528" s="10"/>
      <c r="DT528" s="10"/>
      <c r="DU528" s="10"/>
      <c r="DV528" s="10"/>
    </row>
    <row r="529" spans="2:126" ht="15">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c r="BF529" s="10"/>
      <c r="BG529" s="10"/>
      <c r="BH529" s="10"/>
      <c r="BI529" s="10"/>
      <c r="BJ529" s="10"/>
      <c r="BK529" s="10"/>
      <c r="BL529" s="10"/>
      <c r="BM529" s="10"/>
      <c r="BN529" s="10"/>
      <c r="BO529" s="10"/>
      <c r="BP529" s="10"/>
      <c r="BQ529" s="10"/>
      <c r="BR529" s="10"/>
      <c r="BS529" s="10"/>
      <c r="BT529" s="10"/>
      <c r="BU529" s="10"/>
      <c r="BV529" s="10"/>
      <c r="BW529" s="10"/>
      <c r="BX529" s="10"/>
      <c r="BY529" s="10"/>
      <c r="BZ529" s="10"/>
      <c r="CA529" s="10"/>
      <c r="CB529" s="10"/>
      <c r="CC529" s="10"/>
      <c r="CD529" s="10"/>
      <c r="CE529" s="10"/>
      <c r="CF529" s="10"/>
      <c r="CG529" s="10"/>
      <c r="CH529" s="10"/>
      <c r="CI529" s="10"/>
      <c r="CJ529" s="10"/>
      <c r="CK529" s="10"/>
      <c r="CL529" s="10"/>
      <c r="CM529" s="10"/>
      <c r="CN529" s="10"/>
      <c r="CO529" s="10"/>
      <c r="CP529" s="10"/>
      <c r="CQ529" s="10"/>
      <c r="CR529" s="10"/>
      <c r="CS529" s="10"/>
      <c r="CT529" s="10"/>
      <c r="CU529" s="10"/>
      <c r="CV529" s="10"/>
      <c r="CW529" s="10"/>
      <c r="CX529" s="10"/>
      <c r="CY529" s="10"/>
      <c r="CZ529" s="10"/>
      <c r="DA529" s="10"/>
      <c r="DB529" s="10"/>
      <c r="DC529" s="10"/>
      <c r="DD529" s="10"/>
      <c r="DE529" s="10"/>
      <c r="DF529" s="10"/>
      <c r="DG529" s="10"/>
      <c r="DH529" s="10"/>
      <c r="DI529" s="10"/>
      <c r="DJ529" s="10"/>
      <c r="DK529" s="10"/>
      <c r="DL529" s="10"/>
      <c r="DM529" s="10"/>
      <c r="DN529" s="10"/>
      <c r="DO529" s="10"/>
      <c r="DP529" s="10"/>
      <c r="DQ529" s="10"/>
      <c r="DR529" s="10"/>
      <c r="DS529" s="10"/>
      <c r="DT529" s="10"/>
      <c r="DU529" s="10"/>
      <c r="DV529" s="10"/>
    </row>
    <row r="530" spans="2:126" ht="15">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c r="BF530" s="10"/>
      <c r="BG530" s="10"/>
      <c r="BH530" s="10"/>
      <c r="BI530" s="10"/>
      <c r="BJ530" s="10"/>
      <c r="BK530" s="10"/>
      <c r="BL530" s="10"/>
      <c r="BM530" s="10"/>
      <c r="BN530" s="10"/>
      <c r="BO530" s="10"/>
      <c r="BP530" s="10"/>
      <c r="BQ530" s="10"/>
      <c r="BR530" s="10"/>
      <c r="BS530" s="10"/>
      <c r="BT530" s="10"/>
      <c r="BU530" s="10"/>
      <c r="BV530" s="10"/>
      <c r="BW530" s="10"/>
      <c r="BX530" s="10"/>
      <c r="BY530" s="10"/>
      <c r="BZ530" s="10"/>
      <c r="CA530" s="10"/>
      <c r="CB530" s="10"/>
      <c r="CC530" s="10"/>
      <c r="CD530" s="10"/>
      <c r="CE530" s="10"/>
      <c r="CF530" s="10"/>
      <c r="CG530" s="10"/>
      <c r="CH530" s="10"/>
      <c r="CI530" s="10"/>
      <c r="CJ530" s="10"/>
      <c r="CK530" s="10"/>
      <c r="CL530" s="10"/>
      <c r="CM530" s="10"/>
      <c r="CN530" s="10"/>
      <c r="CO530" s="10"/>
      <c r="CP530" s="10"/>
      <c r="CQ530" s="10"/>
      <c r="CR530" s="10"/>
      <c r="CS530" s="10"/>
      <c r="CT530" s="10"/>
      <c r="CU530" s="10"/>
      <c r="CV530" s="10"/>
      <c r="CW530" s="10"/>
      <c r="CX530" s="10"/>
      <c r="CY530" s="10"/>
      <c r="CZ530" s="10"/>
      <c r="DA530" s="10"/>
      <c r="DB530" s="10"/>
      <c r="DC530" s="10"/>
      <c r="DD530" s="10"/>
      <c r="DE530" s="10"/>
      <c r="DF530" s="10"/>
      <c r="DG530" s="10"/>
      <c r="DH530" s="10"/>
      <c r="DI530" s="10"/>
      <c r="DJ530" s="10"/>
      <c r="DK530" s="10"/>
      <c r="DL530" s="10"/>
      <c r="DM530" s="10"/>
      <c r="DN530" s="10"/>
      <c r="DO530" s="10"/>
      <c r="DP530" s="10"/>
      <c r="DQ530" s="10"/>
      <c r="DR530" s="10"/>
      <c r="DS530" s="10"/>
      <c r="DT530" s="10"/>
      <c r="DU530" s="10"/>
      <c r="DV530" s="10"/>
    </row>
    <row r="531" spans="2:126" ht="15">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c r="BE531" s="10"/>
      <c r="BF531" s="10"/>
      <c r="BG531" s="10"/>
      <c r="BH531" s="10"/>
      <c r="BI531" s="10"/>
      <c r="BJ531" s="10"/>
      <c r="BK531" s="10"/>
      <c r="BL531" s="10"/>
      <c r="BM531" s="10"/>
      <c r="BN531" s="10"/>
      <c r="BO531" s="10"/>
      <c r="BP531" s="10"/>
      <c r="BQ531" s="10"/>
      <c r="BR531" s="10"/>
      <c r="BS531" s="10"/>
      <c r="BT531" s="10"/>
      <c r="BU531" s="10"/>
      <c r="BV531" s="10"/>
      <c r="BW531" s="10"/>
      <c r="BX531" s="10"/>
      <c r="BY531" s="10"/>
      <c r="BZ531" s="10"/>
      <c r="CA531" s="10"/>
      <c r="CB531" s="10"/>
      <c r="CC531" s="10"/>
      <c r="CD531" s="10"/>
      <c r="CE531" s="10"/>
      <c r="CF531" s="10"/>
      <c r="CG531" s="10"/>
      <c r="CH531" s="10"/>
      <c r="CI531" s="10"/>
      <c r="CJ531" s="10"/>
      <c r="CK531" s="10"/>
      <c r="CL531" s="10"/>
      <c r="CM531" s="10"/>
      <c r="CN531" s="10"/>
      <c r="CO531" s="10"/>
      <c r="CP531" s="10"/>
      <c r="CQ531" s="10"/>
      <c r="CR531" s="10"/>
      <c r="CS531" s="10"/>
      <c r="CT531" s="10"/>
      <c r="CU531" s="10"/>
      <c r="CV531" s="10"/>
      <c r="CW531" s="10"/>
      <c r="CX531" s="10"/>
      <c r="CY531" s="10"/>
      <c r="CZ531" s="10"/>
      <c r="DA531" s="10"/>
      <c r="DB531" s="10"/>
      <c r="DC531" s="10"/>
      <c r="DD531" s="10"/>
      <c r="DE531" s="10"/>
      <c r="DF531" s="10"/>
      <c r="DG531" s="10"/>
      <c r="DH531" s="10"/>
      <c r="DI531" s="10"/>
      <c r="DJ531" s="10"/>
      <c r="DK531" s="10"/>
      <c r="DL531" s="10"/>
      <c r="DM531" s="10"/>
      <c r="DN531" s="10"/>
      <c r="DO531" s="10"/>
      <c r="DP531" s="10"/>
      <c r="DQ531" s="10"/>
      <c r="DR531" s="10"/>
      <c r="DS531" s="10"/>
      <c r="DT531" s="10"/>
      <c r="DU531" s="10"/>
      <c r="DV531" s="10"/>
    </row>
    <row r="532" spans="2:126" ht="15">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10"/>
      <c r="BF532" s="10"/>
      <c r="BG532" s="10"/>
      <c r="BH532" s="10"/>
      <c r="BI532" s="10"/>
      <c r="BJ532" s="10"/>
      <c r="BK532" s="10"/>
      <c r="BL532" s="10"/>
      <c r="BM532" s="10"/>
      <c r="BN532" s="10"/>
      <c r="BO532" s="10"/>
      <c r="BP532" s="10"/>
      <c r="BQ532" s="10"/>
      <c r="BR532" s="10"/>
      <c r="BS532" s="10"/>
      <c r="BT532" s="10"/>
      <c r="BU532" s="10"/>
      <c r="BV532" s="10"/>
      <c r="BW532" s="10"/>
      <c r="BX532" s="10"/>
      <c r="BY532" s="10"/>
      <c r="BZ532" s="10"/>
      <c r="CA532" s="10"/>
      <c r="CB532" s="10"/>
      <c r="CC532" s="10"/>
      <c r="CD532" s="10"/>
      <c r="CE532" s="10"/>
      <c r="CF532" s="10"/>
      <c r="CG532" s="10"/>
      <c r="CH532" s="10"/>
      <c r="CI532" s="10"/>
      <c r="CJ532" s="10"/>
      <c r="CK532" s="10"/>
      <c r="CL532" s="10"/>
      <c r="CM532" s="10"/>
      <c r="CN532" s="10"/>
      <c r="CO532" s="10"/>
      <c r="CP532" s="10"/>
      <c r="CQ532" s="10"/>
      <c r="CR532" s="10"/>
      <c r="CS532" s="10"/>
      <c r="CT532" s="10"/>
      <c r="CU532" s="10"/>
      <c r="CV532" s="10"/>
      <c r="CW532" s="10"/>
      <c r="CX532" s="10"/>
      <c r="CY532" s="10"/>
      <c r="CZ532" s="10"/>
      <c r="DA532" s="10"/>
      <c r="DB532" s="10"/>
      <c r="DC532" s="10"/>
      <c r="DD532" s="10"/>
      <c r="DE532" s="10"/>
      <c r="DF532" s="10"/>
      <c r="DG532" s="10"/>
      <c r="DH532" s="10"/>
      <c r="DI532" s="10"/>
      <c r="DJ532" s="10"/>
      <c r="DK532" s="10"/>
      <c r="DL532" s="10"/>
      <c r="DM532" s="10"/>
      <c r="DN532" s="10"/>
      <c r="DO532" s="10"/>
      <c r="DP532" s="10"/>
      <c r="DQ532" s="10"/>
      <c r="DR532" s="10"/>
      <c r="DS532" s="10"/>
      <c r="DT532" s="10"/>
      <c r="DU532" s="10"/>
      <c r="DV532" s="10"/>
    </row>
    <row r="533" spans="2:126" ht="15">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c r="BE533" s="10"/>
      <c r="BF533" s="10"/>
      <c r="BG533" s="10"/>
      <c r="BH533" s="10"/>
      <c r="BI533" s="10"/>
      <c r="BJ533" s="10"/>
      <c r="BK533" s="10"/>
      <c r="BL533" s="10"/>
      <c r="BM533" s="10"/>
      <c r="BN533" s="10"/>
      <c r="BO533" s="10"/>
      <c r="BP533" s="10"/>
      <c r="BQ533" s="10"/>
      <c r="BR533" s="10"/>
      <c r="BS533" s="10"/>
      <c r="BT533" s="10"/>
      <c r="BU533" s="10"/>
      <c r="BV533" s="10"/>
      <c r="BW533" s="10"/>
      <c r="BX533" s="10"/>
      <c r="BY533" s="10"/>
      <c r="BZ533" s="10"/>
      <c r="CA533" s="10"/>
      <c r="CB533" s="10"/>
      <c r="CC533" s="10"/>
      <c r="CD533" s="10"/>
      <c r="CE533" s="10"/>
      <c r="CF533" s="10"/>
      <c r="CG533" s="10"/>
      <c r="CH533" s="10"/>
      <c r="CI533" s="10"/>
      <c r="CJ533" s="10"/>
      <c r="CK533" s="10"/>
      <c r="CL533" s="10"/>
      <c r="CM533" s="10"/>
      <c r="CN533" s="10"/>
      <c r="CO533" s="10"/>
      <c r="CP533" s="10"/>
      <c r="CQ533" s="10"/>
      <c r="CR533" s="10"/>
      <c r="CS533" s="10"/>
      <c r="CT533" s="10"/>
      <c r="CU533" s="10"/>
      <c r="CV533" s="10"/>
      <c r="CW533" s="10"/>
      <c r="CX533" s="10"/>
      <c r="CY533" s="10"/>
      <c r="CZ533" s="10"/>
      <c r="DA533" s="10"/>
      <c r="DB533" s="10"/>
      <c r="DC533" s="10"/>
      <c r="DD533" s="10"/>
      <c r="DE533" s="10"/>
      <c r="DF533" s="10"/>
      <c r="DG533" s="10"/>
      <c r="DH533" s="10"/>
      <c r="DI533" s="10"/>
      <c r="DJ533" s="10"/>
      <c r="DK533" s="10"/>
      <c r="DL533" s="10"/>
      <c r="DM533" s="10"/>
      <c r="DN533" s="10"/>
      <c r="DO533" s="10"/>
      <c r="DP533" s="10"/>
      <c r="DQ533" s="10"/>
      <c r="DR533" s="10"/>
      <c r="DS533" s="10"/>
      <c r="DT533" s="10"/>
      <c r="DU533" s="10"/>
      <c r="DV533" s="10"/>
    </row>
    <row r="534" spans="2:126" ht="15">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c r="BE534" s="10"/>
      <c r="BF534" s="10"/>
      <c r="BG534" s="10"/>
      <c r="BH534" s="10"/>
      <c r="BI534" s="10"/>
      <c r="BJ534" s="10"/>
      <c r="BK534" s="10"/>
      <c r="BL534" s="10"/>
      <c r="BM534" s="10"/>
      <c r="BN534" s="10"/>
      <c r="BO534" s="10"/>
      <c r="BP534" s="10"/>
      <c r="BQ534" s="10"/>
      <c r="BR534" s="10"/>
      <c r="BS534" s="10"/>
      <c r="BT534" s="10"/>
      <c r="BU534" s="10"/>
      <c r="BV534" s="10"/>
      <c r="BW534" s="10"/>
      <c r="BX534" s="10"/>
      <c r="BY534" s="10"/>
      <c r="BZ534" s="10"/>
      <c r="CA534" s="10"/>
      <c r="CB534" s="10"/>
      <c r="CC534" s="10"/>
      <c r="CD534" s="10"/>
      <c r="CE534" s="10"/>
      <c r="CF534" s="10"/>
      <c r="CG534" s="10"/>
      <c r="CH534" s="10"/>
      <c r="CI534" s="10"/>
      <c r="CJ534" s="10"/>
      <c r="CK534" s="10"/>
      <c r="CL534" s="10"/>
      <c r="CM534" s="10"/>
      <c r="CN534" s="10"/>
      <c r="CO534" s="10"/>
      <c r="CP534" s="10"/>
      <c r="CQ534" s="10"/>
      <c r="CR534" s="10"/>
      <c r="CS534" s="10"/>
      <c r="CT534" s="10"/>
      <c r="CU534" s="10"/>
      <c r="CV534" s="10"/>
      <c r="CW534" s="10"/>
      <c r="CX534" s="10"/>
      <c r="CY534" s="10"/>
      <c r="CZ534" s="10"/>
      <c r="DA534" s="10"/>
      <c r="DB534" s="10"/>
      <c r="DC534" s="10"/>
      <c r="DD534" s="10"/>
      <c r="DE534" s="10"/>
      <c r="DF534" s="10"/>
      <c r="DG534" s="10"/>
      <c r="DH534" s="10"/>
      <c r="DI534" s="10"/>
      <c r="DJ534" s="10"/>
      <c r="DK534" s="10"/>
      <c r="DL534" s="10"/>
      <c r="DM534" s="10"/>
      <c r="DN534" s="10"/>
      <c r="DO534" s="10"/>
      <c r="DP534" s="10"/>
      <c r="DQ534" s="10"/>
      <c r="DR534" s="10"/>
      <c r="DS534" s="10"/>
      <c r="DT534" s="10"/>
      <c r="DU534" s="10"/>
      <c r="DV534" s="10"/>
    </row>
    <row r="535" spans="2:126" ht="15">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c r="BC535" s="10"/>
      <c r="BD535" s="10"/>
      <c r="BE535" s="10"/>
      <c r="BF535" s="10"/>
      <c r="BG535" s="10"/>
      <c r="BH535" s="10"/>
      <c r="BI535" s="10"/>
      <c r="BJ535" s="10"/>
      <c r="BK535" s="10"/>
      <c r="BL535" s="10"/>
      <c r="BM535" s="10"/>
      <c r="BN535" s="10"/>
      <c r="BO535" s="10"/>
      <c r="BP535" s="10"/>
      <c r="BQ535" s="10"/>
      <c r="BR535" s="10"/>
      <c r="BS535" s="10"/>
      <c r="BT535" s="10"/>
      <c r="BU535" s="10"/>
      <c r="BV535" s="10"/>
      <c r="BW535" s="10"/>
      <c r="BX535" s="10"/>
      <c r="BY535" s="10"/>
      <c r="BZ535" s="10"/>
      <c r="CA535" s="10"/>
      <c r="CB535" s="10"/>
      <c r="CC535" s="10"/>
      <c r="CD535" s="10"/>
      <c r="CE535" s="10"/>
      <c r="CF535" s="10"/>
      <c r="CG535" s="10"/>
      <c r="CH535" s="10"/>
      <c r="CI535" s="10"/>
      <c r="CJ535" s="10"/>
      <c r="CK535" s="10"/>
      <c r="CL535" s="10"/>
      <c r="CM535" s="10"/>
      <c r="CN535" s="10"/>
      <c r="CO535" s="10"/>
      <c r="CP535" s="10"/>
      <c r="CQ535" s="10"/>
      <c r="CR535" s="10"/>
      <c r="CS535" s="10"/>
      <c r="CT535" s="10"/>
      <c r="CU535" s="10"/>
      <c r="CV535" s="10"/>
      <c r="CW535" s="10"/>
      <c r="CX535" s="10"/>
      <c r="CY535" s="10"/>
      <c r="CZ535" s="10"/>
      <c r="DA535" s="10"/>
      <c r="DB535" s="10"/>
      <c r="DC535" s="10"/>
      <c r="DD535" s="10"/>
      <c r="DE535" s="10"/>
      <c r="DF535" s="10"/>
      <c r="DG535" s="10"/>
      <c r="DH535" s="10"/>
      <c r="DI535" s="10"/>
      <c r="DJ535" s="10"/>
      <c r="DK535" s="10"/>
      <c r="DL535" s="10"/>
      <c r="DM535" s="10"/>
      <c r="DN535" s="10"/>
      <c r="DO535" s="10"/>
      <c r="DP535" s="10"/>
      <c r="DQ535" s="10"/>
      <c r="DR535" s="10"/>
      <c r="DS535" s="10"/>
      <c r="DT535" s="10"/>
      <c r="DU535" s="10"/>
      <c r="DV535" s="10"/>
    </row>
    <row r="536" spans="2:126" ht="15">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c r="BC536" s="10"/>
      <c r="BD536" s="10"/>
      <c r="BE536" s="10"/>
      <c r="BF536" s="10"/>
      <c r="BG536" s="10"/>
      <c r="BH536" s="10"/>
      <c r="BI536" s="10"/>
      <c r="BJ536" s="10"/>
      <c r="BK536" s="10"/>
      <c r="BL536" s="10"/>
      <c r="BM536" s="10"/>
      <c r="BN536" s="10"/>
      <c r="BO536" s="10"/>
      <c r="BP536" s="10"/>
      <c r="BQ536" s="10"/>
      <c r="BR536" s="10"/>
      <c r="BS536" s="10"/>
      <c r="BT536" s="10"/>
      <c r="BU536" s="10"/>
      <c r="BV536" s="10"/>
      <c r="BW536" s="10"/>
      <c r="BX536" s="10"/>
      <c r="BY536" s="10"/>
      <c r="BZ536" s="10"/>
      <c r="CA536" s="10"/>
      <c r="CB536" s="10"/>
      <c r="CC536" s="10"/>
      <c r="CD536" s="10"/>
      <c r="CE536" s="10"/>
      <c r="CF536" s="10"/>
      <c r="CG536" s="10"/>
      <c r="CH536" s="10"/>
      <c r="CI536" s="10"/>
      <c r="CJ536" s="10"/>
      <c r="CK536" s="10"/>
      <c r="CL536" s="10"/>
      <c r="CM536" s="10"/>
      <c r="CN536" s="10"/>
      <c r="CO536" s="10"/>
      <c r="CP536" s="10"/>
      <c r="CQ536" s="10"/>
      <c r="CR536" s="10"/>
      <c r="CS536" s="10"/>
      <c r="CT536" s="10"/>
      <c r="CU536" s="10"/>
      <c r="CV536" s="10"/>
      <c r="CW536" s="10"/>
      <c r="CX536" s="10"/>
      <c r="CY536" s="10"/>
      <c r="CZ536" s="10"/>
      <c r="DA536" s="10"/>
      <c r="DB536" s="10"/>
      <c r="DC536" s="10"/>
      <c r="DD536" s="10"/>
      <c r="DE536" s="10"/>
      <c r="DF536" s="10"/>
      <c r="DG536" s="10"/>
      <c r="DH536" s="10"/>
      <c r="DI536" s="10"/>
      <c r="DJ536" s="10"/>
      <c r="DK536" s="10"/>
      <c r="DL536" s="10"/>
      <c r="DM536" s="10"/>
      <c r="DN536" s="10"/>
      <c r="DO536" s="10"/>
      <c r="DP536" s="10"/>
      <c r="DQ536" s="10"/>
      <c r="DR536" s="10"/>
      <c r="DS536" s="10"/>
      <c r="DT536" s="10"/>
      <c r="DU536" s="10"/>
      <c r="DV536" s="10"/>
    </row>
    <row r="537" spans="2:126" ht="15">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c r="BE537" s="10"/>
      <c r="BF537" s="10"/>
      <c r="BG537" s="10"/>
      <c r="BH537" s="10"/>
      <c r="BI537" s="10"/>
      <c r="BJ537" s="10"/>
      <c r="BK537" s="10"/>
      <c r="BL537" s="10"/>
      <c r="BM537" s="10"/>
      <c r="BN537" s="10"/>
      <c r="BO537" s="10"/>
      <c r="BP537" s="10"/>
      <c r="BQ537" s="10"/>
      <c r="BR537" s="10"/>
      <c r="BS537" s="10"/>
      <c r="BT537" s="10"/>
      <c r="BU537" s="10"/>
      <c r="BV537" s="10"/>
      <c r="BW537" s="10"/>
      <c r="BX537" s="10"/>
      <c r="BY537" s="10"/>
      <c r="BZ537" s="10"/>
      <c r="CA537" s="10"/>
      <c r="CB537" s="10"/>
      <c r="CC537" s="10"/>
      <c r="CD537" s="10"/>
      <c r="CE537" s="10"/>
      <c r="CF537" s="10"/>
      <c r="CG537" s="10"/>
      <c r="CH537" s="10"/>
      <c r="CI537" s="10"/>
      <c r="CJ537" s="10"/>
      <c r="CK537" s="10"/>
      <c r="CL537" s="10"/>
      <c r="CM537" s="10"/>
      <c r="CN537" s="10"/>
      <c r="CO537" s="10"/>
      <c r="CP537" s="10"/>
      <c r="CQ537" s="10"/>
      <c r="CR537" s="10"/>
      <c r="CS537" s="10"/>
      <c r="CT537" s="10"/>
      <c r="CU537" s="10"/>
      <c r="CV537" s="10"/>
      <c r="CW537" s="10"/>
      <c r="CX537" s="10"/>
      <c r="CY537" s="10"/>
      <c r="CZ537" s="10"/>
      <c r="DA537" s="10"/>
      <c r="DB537" s="10"/>
      <c r="DC537" s="10"/>
      <c r="DD537" s="10"/>
      <c r="DE537" s="10"/>
      <c r="DF537" s="10"/>
      <c r="DG537" s="10"/>
      <c r="DH537" s="10"/>
      <c r="DI537" s="10"/>
      <c r="DJ537" s="10"/>
      <c r="DK537" s="10"/>
      <c r="DL537" s="10"/>
      <c r="DM537" s="10"/>
      <c r="DN537" s="10"/>
      <c r="DO537" s="10"/>
      <c r="DP537" s="10"/>
      <c r="DQ537" s="10"/>
      <c r="DR537" s="10"/>
      <c r="DS537" s="10"/>
      <c r="DT537" s="10"/>
      <c r="DU537" s="10"/>
      <c r="DV537" s="10"/>
    </row>
    <row r="538" spans="2:126" ht="15">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c r="BB538" s="10"/>
      <c r="BC538" s="10"/>
      <c r="BD538" s="10"/>
      <c r="BE538" s="10"/>
      <c r="BF538" s="10"/>
      <c r="BG538" s="10"/>
      <c r="BH538" s="10"/>
      <c r="BI538" s="10"/>
      <c r="BJ538" s="10"/>
      <c r="BK538" s="10"/>
      <c r="BL538" s="10"/>
      <c r="BM538" s="10"/>
      <c r="BN538" s="10"/>
      <c r="BO538" s="10"/>
      <c r="BP538" s="10"/>
      <c r="BQ538" s="10"/>
      <c r="BR538" s="10"/>
      <c r="BS538" s="10"/>
      <c r="BT538" s="10"/>
      <c r="BU538" s="10"/>
      <c r="BV538" s="10"/>
      <c r="BW538" s="10"/>
      <c r="BX538" s="10"/>
      <c r="BY538" s="10"/>
      <c r="BZ538" s="10"/>
      <c r="CA538" s="10"/>
      <c r="CB538" s="10"/>
      <c r="CC538" s="10"/>
      <c r="CD538" s="10"/>
      <c r="CE538" s="10"/>
      <c r="CF538" s="10"/>
      <c r="CG538" s="10"/>
      <c r="CH538" s="10"/>
      <c r="CI538" s="10"/>
      <c r="CJ538" s="10"/>
      <c r="CK538" s="10"/>
      <c r="CL538" s="10"/>
      <c r="CM538" s="10"/>
      <c r="CN538" s="10"/>
      <c r="CO538" s="10"/>
      <c r="CP538" s="10"/>
      <c r="CQ538" s="10"/>
      <c r="CR538" s="10"/>
      <c r="CS538" s="10"/>
      <c r="CT538" s="10"/>
      <c r="CU538" s="10"/>
      <c r="CV538" s="10"/>
      <c r="CW538" s="10"/>
      <c r="CX538" s="10"/>
      <c r="CY538" s="10"/>
      <c r="CZ538" s="10"/>
      <c r="DA538" s="10"/>
      <c r="DB538" s="10"/>
      <c r="DC538" s="10"/>
      <c r="DD538" s="10"/>
      <c r="DE538" s="10"/>
      <c r="DF538" s="10"/>
      <c r="DG538" s="10"/>
      <c r="DH538" s="10"/>
      <c r="DI538" s="10"/>
      <c r="DJ538" s="10"/>
      <c r="DK538" s="10"/>
      <c r="DL538" s="10"/>
      <c r="DM538" s="10"/>
      <c r="DN538" s="10"/>
      <c r="DO538" s="10"/>
      <c r="DP538" s="10"/>
      <c r="DQ538" s="10"/>
      <c r="DR538" s="10"/>
      <c r="DS538" s="10"/>
      <c r="DT538" s="10"/>
      <c r="DU538" s="10"/>
      <c r="DV538" s="10"/>
    </row>
    <row r="539" spans="2:126" ht="15">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c r="BE539" s="10"/>
      <c r="BF539" s="10"/>
      <c r="BG539" s="10"/>
      <c r="BH539" s="10"/>
      <c r="BI539" s="10"/>
      <c r="BJ539" s="10"/>
      <c r="BK539" s="10"/>
      <c r="BL539" s="10"/>
      <c r="BM539" s="10"/>
      <c r="BN539" s="10"/>
      <c r="BO539" s="10"/>
      <c r="BP539" s="10"/>
      <c r="BQ539" s="10"/>
      <c r="BR539" s="10"/>
      <c r="BS539" s="10"/>
      <c r="BT539" s="10"/>
      <c r="BU539" s="10"/>
      <c r="BV539" s="10"/>
      <c r="BW539" s="10"/>
      <c r="BX539" s="10"/>
      <c r="BY539" s="10"/>
      <c r="BZ539" s="10"/>
      <c r="CA539" s="10"/>
      <c r="CB539" s="10"/>
      <c r="CC539" s="10"/>
      <c r="CD539" s="10"/>
      <c r="CE539" s="10"/>
      <c r="CF539" s="10"/>
      <c r="CG539" s="10"/>
      <c r="CH539" s="10"/>
      <c r="CI539" s="10"/>
      <c r="CJ539" s="10"/>
      <c r="CK539" s="10"/>
      <c r="CL539" s="10"/>
      <c r="CM539" s="10"/>
      <c r="CN539" s="10"/>
      <c r="CO539" s="10"/>
      <c r="CP539" s="10"/>
      <c r="CQ539" s="10"/>
      <c r="CR539" s="10"/>
      <c r="CS539" s="10"/>
      <c r="CT539" s="10"/>
      <c r="CU539" s="10"/>
      <c r="CV539" s="10"/>
      <c r="CW539" s="10"/>
      <c r="CX539" s="10"/>
      <c r="CY539" s="10"/>
      <c r="CZ539" s="10"/>
      <c r="DA539" s="10"/>
      <c r="DB539" s="10"/>
      <c r="DC539" s="10"/>
      <c r="DD539" s="10"/>
      <c r="DE539" s="10"/>
      <c r="DF539" s="10"/>
      <c r="DG539" s="10"/>
      <c r="DH539" s="10"/>
      <c r="DI539" s="10"/>
      <c r="DJ539" s="10"/>
      <c r="DK539" s="10"/>
      <c r="DL539" s="10"/>
      <c r="DM539" s="10"/>
      <c r="DN539" s="10"/>
      <c r="DO539" s="10"/>
      <c r="DP539" s="10"/>
      <c r="DQ539" s="10"/>
      <c r="DR539" s="10"/>
      <c r="DS539" s="10"/>
      <c r="DT539" s="10"/>
      <c r="DU539" s="10"/>
      <c r="DV539" s="10"/>
    </row>
    <row r="540" spans="2:126" ht="15">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c r="BE540" s="10"/>
      <c r="BF540" s="10"/>
      <c r="BG540" s="10"/>
      <c r="BH540" s="10"/>
      <c r="BI540" s="10"/>
      <c r="BJ540" s="10"/>
      <c r="BK540" s="10"/>
      <c r="BL540" s="10"/>
      <c r="BM540" s="10"/>
      <c r="BN540" s="10"/>
      <c r="BO540" s="10"/>
      <c r="BP540" s="10"/>
      <c r="BQ540" s="10"/>
      <c r="BR540" s="10"/>
      <c r="BS540" s="10"/>
      <c r="BT540" s="10"/>
      <c r="BU540" s="10"/>
      <c r="BV540" s="10"/>
      <c r="BW540" s="10"/>
      <c r="BX540" s="10"/>
      <c r="BY540" s="10"/>
      <c r="BZ540" s="10"/>
      <c r="CA540" s="10"/>
      <c r="CB540" s="10"/>
      <c r="CC540" s="10"/>
      <c r="CD540" s="10"/>
      <c r="CE540" s="10"/>
      <c r="CF540" s="10"/>
      <c r="CG540" s="10"/>
      <c r="CH540" s="10"/>
      <c r="CI540" s="10"/>
      <c r="CJ540" s="10"/>
      <c r="CK540" s="10"/>
      <c r="CL540" s="10"/>
      <c r="CM540" s="10"/>
      <c r="CN540" s="10"/>
      <c r="CO540" s="10"/>
      <c r="CP540" s="10"/>
      <c r="CQ540" s="10"/>
      <c r="CR540" s="10"/>
      <c r="CS540" s="10"/>
      <c r="CT540" s="10"/>
      <c r="CU540" s="10"/>
      <c r="CV540" s="10"/>
      <c r="CW540" s="10"/>
      <c r="CX540" s="10"/>
      <c r="CY540" s="10"/>
      <c r="CZ540" s="10"/>
      <c r="DA540" s="10"/>
      <c r="DB540" s="10"/>
      <c r="DC540" s="10"/>
      <c r="DD540" s="10"/>
      <c r="DE540" s="10"/>
      <c r="DF540" s="10"/>
      <c r="DG540" s="10"/>
      <c r="DH540" s="10"/>
      <c r="DI540" s="10"/>
      <c r="DJ540" s="10"/>
      <c r="DK540" s="10"/>
      <c r="DL540" s="10"/>
      <c r="DM540" s="10"/>
      <c r="DN540" s="10"/>
      <c r="DO540" s="10"/>
      <c r="DP540" s="10"/>
      <c r="DQ540" s="10"/>
      <c r="DR540" s="10"/>
      <c r="DS540" s="10"/>
      <c r="DT540" s="10"/>
      <c r="DU540" s="10"/>
      <c r="DV540" s="10"/>
    </row>
    <row r="541" spans="2:126" ht="15">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c r="BE541" s="10"/>
      <c r="BF541" s="10"/>
      <c r="BG541" s="10"/>
      <c r="BH541" s="10"/>
      <c r="BI541" s="10"/>
      <c r="BJ541" s="10"/>
      <c r="BK541" s="10"/>
      <c r="BL541" s="10"/>
      <c r="BM541" s="10"/>
      <c r="BN541" s="10"/>
      <c r="BO541" s="10"/>
      <c r="BP541" s="10"/>
      <c r="BQ541" s="10"/>
      <c r="BR541" s="10"/>
      <c r="BS541" s="10"/>
      <c r="BT541" s="10"/>
      <c r="BU541" s="10"/>
      <c r="BV541" s="10"/>
      <c r="BW541" s="10"/>
      <c r="BX541" s="10"/>
      <c r="BY541" s="10"/>
      <c r="BZ541" s="10"/>
      <c r="CA541" s="10"/>
      <c r="CB541" s="10"/>
      <c r="CC541" s="10"/>
      <c r="CD541" s="10"/>
      <c r="CE541" s="10"/>
      <c r="CF541" s="10"/>
      <c r="CG541" s="10"/>
      <c r="CH541" s="10"/>
      <c r="CI541" s="10"/>
      <c r="CJ541" s="10"/>
      <c r="CK541" s="10"/>
      <c r="CL541" s="10"/>
      <c r="CM541" s="10"/>
      <c r="CN541" s="10"/>
      <c r="CO541" s="10"/>
      <c r="CP541" s="10"/>
      <c r="CQ541" s="10"/>
      <c r="CR541" s="10"/>
      <c r="CS541" s="10"/>
      <c r="CT541" s="10"/>
      <c r="CU541" s="10"/>
      <c r="CV541" s="10"/>
      <c r="CW541" s="10"/>
      <c r="CX541" s="10"/>
      <c r="CY541" s="10"/>
      <c r="CZ541" s="10"/>
      <c r="DA541" s="10"/>
      <c r="DB541" s="10"/>
      <c r="DC541" s="10"/>
      <c r="DD541" s="10"/>
      <c r="DE541" s="10"/>
      <c r="DF541" s="10"/>
      <c r="DG541" s="10"/>
      <c r="DH541" s="10"/>
      <c r="DI541" s="10"/>
      <c r="DJ541" s="10"/>
      <c r="DK541" s="10"/>
      <c r="DL541" s="10"/>
      <c r="DM541" s="10"/>
      <c r="DN541" s="10"/>
      <c r="DO541" s="10"/>
      <c r="DP541" s="10"/>
      <c r="DQ541" s="10"/>
      <c r="DR541" s="10"/>
      <c r="DS541" s="10"/>
      <c r="DT541" s="10"/>
      <c r="DU541" s="10"/>
      <c r="DV541" s="10"/>
    </row>
    <row r="542" spans="2:126" ht="15">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c r="BE542" s="10"/>
      <c r="BF542" s="10"/>
      <c r="BG542" s="10"/>
      <c r="BH542" s="10"/>
      <c r="BI542" s="10"/>
      <c r="BJ542" s="10"/>
      <c r="BK542" s="10"/>
      <c r="BL542" s="10"/>
      <c r="BM542" s="10"/>
      <c r="BN542" s="10"/>
      <c r="BO542" s="10"/>
      <c r="BP542" s="10"/>
      <c r="BQ542" s="10"/>
      <c r="BR542" s="10"/>
      <c r="BS542" s="10"/>
      <c r="BT542" s="10"/>
      <c r="BU542" s="10"/>
      <c r="BV542" s="10"/>
      <c r="BW542" s="10"/>
      <c r="BX542" s="10"/>
      <c r="BY542" s="10"/>
      <c r="BZ542" s="10"/>
      <c r="CA542" s="10"/>
      <c r="CB542" s="10"/>
      <c r="CC542" s="10"/>
      <c r="CD542" s="10"/>
      <c r="CE542" s="10"/>
      <c r="CF542" s="10"/>
      <c r="CG542" s="10"/>
      <c r="CH542" s="10"/>
      <c r="CI542" s="10"/>
      <c r="CJ542" s="10"/>
      <c r="CK542" s="10"/>
      <c r="CL542" s="10"/>
      <c r="CM542" s="10"/>
      <c r="CN542" s="10"/>
      <c r="CO542" s="10"/>
      <c r="CP542" s="10"/>
      <c r="CQ542" s="10"/>
      <c r="CR542" s="10"/>
      <c r="CS542" s="10"/>
      <c r="CT542" s="10"/>
      <c r="CU542" s="10"/>
      <c r="CV542" s="10"/>
      <c r="CW542" s="10"/>
      <c r="CX542" s="10"/>
      <c r="CY542" s="10"/>
      <c r="CZ542" s="10"/>
      <c r="DA542" s="10"/>
      <c r="DB542" s="10"/>
      <c r="DC542" s="10"/>
      <c r="DD542" s="10"/>
      <c r="DE542" s="10"/>
      <c r="DF542" s="10"/>
      <c r="DG542" s="10"/>
      <c r="DH542" s="10"/>
      <c r="DI542" s="10"/>
      <c r="DJ542" s="10"/>
      <c r="DK542" s="10"/>
      <c r="DL542" s="10"/>
      <c r="DM542" s="10"/>
      <c r="DN542" s="10"/>
      <c r="DO542" s="10"/>
      <c r="DP542" s="10"/>
      <c r="DQ542" s="10"/>
      <c r="DR542" s="10"/>
      <c r="DS542" s="10"/>
      <c r="DT542" s="10"/>
      <c r="DU542" s="10"/>
      <c r="DV542" s="10"/>
    </row>
    <row r="543" spans="2:126" ht="15">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c r="BE543" s="10"/>
      <c r="BF543" s="10"/>
      <c r="BG543" s="10"/>
      <c r="BH543" s="10"/>
      <c r="BI543" s="10"/>
      <c r="BJ543" s="10"/>
      <c r="BK543" s="10"/>
      <c r="BL543" s="10"/>
      <c r="BM543" s="10"/>
      <c r="BN543" s="10"/>
      <c r="BO543" s="10"/>
      <c r="BP543" s="10"/>
      <c r="BQ543" s="10"/>
      <c r="BR543" s="10"/>
      <c r="BS543" s="10"/>
      <c r="BT543" s="10"/>
      <c r="BU543" s="10"/>
      <c r="BV543" s="10"/>
      <c r="BW543" s="10"/>
      <c r="BX543" s="10"/>
      <c r="BY543" s="10"/>
      <c r="BZ543" s="10"/>
      <c r="CA543" s="10"/>
      <c r="CB543" s="10"/>
      <c r="CC543" s="10"/>
      <c r="CD543" s="10"/>
      <c r="CE543" s="10"/>
      <c r="CF543" s="10"/>
      <c r="CG543" s="10"/>
      <c r="CH543" s="10"/>
      <c r="CI543" s="10"/>
      <c r="CJ543" s="10"/>
      <c r="CK543" s="10"/>
      <c r="CL543" s="10"/>
      <c r="CM543" s="10"/>
      <c r="CN543" s="10"/>
      <c r="CO543" s="10"/>
      <c r="CP543" s="10"/>
      <c r="CQ543" s="10"/>
      <c r="CR543" s="10"/>
      <c r="CS543" s="10"/>
      <c r="CT543" s="10"/>
      <c r="CU543" s="10"/>
      <c r="CV543" s="10"/>
      <c r="CW543" s="10"/>
      <c r="CX543" s="10"/>
      <c r="CY543" s="10"/>
      <c r="CZ543" s="10"/>
      <c r="DA543" s="10"/>
      <c r="DB543" s="10"/>
      <c r="DC543" s="10"/>
      <c r="DD543" s="10"/>
      <c r="DE543" s="10"/>
      <c r="DF543" s="10"/>
      <c r="DG543" s="10"/>
      <c r="DH543" s="10"/>
      <c r="DI543" s="10"/>
      <c r="DJ543" s="10"/>
      <c r="DK543" s="10"/>
      <c r="DL543" s="10"/>
      <c r="DM543" s="10"/>
      <c r="DN543" s="10"/>
      <c r="DO543" s="10"/>
      <c r="DP543" s="10"/>
      <c r="DQ543" s="10"/>
      <c r="DR543" s="10"/>
      <c r="DS543" s="10"/>
      <c r="DT543" s="10"/>
      <c r="DU543" s="10"/>
      <c r="DV543" s="10"/>
    </row>
    <row r="544" spans="2:126" ht="15">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c r="BC544" s="10"/>
      <c r="BD544" s="10"/>
      <c r="BE544" s="10"/>
      <c r="BF544" s="10"/>
      <c r="BG544" s="10"/>
      <c r="BH544" s="10"/>
      <c r="BI544" s="10"/>
      <c r="BJ544" s="10"/>
      <c r="BK544" s="10"/>
      <c r="BL544" s="10"/>
      <c r="BM544" s="10"/>
      <c r="BN544" s="10"/>
      <c r="BO544" s="10"/>
      <c r="BP544" s="10"/>
      <c r="BQ544" s="10"/>
      <c r="BR544" s="10"/>
      <c r="BS544" s="10"/>
      <c r="BT544" s="10"/>
      <c r="BU544" s="10"/>
      <c r="BV544" s="10"/>
      <c r="BW544" s="10"/>
      <c r="BX544" s="10"/>
      <c r="BY544" s="10"/>
      <c r="BZ544" s="10"/>
      <c r="CA544" s="10"/>
      <c r="CB544" s="10"/>
      <c r="CC544" s="10"/>
      <c r="CD544" s="10"/>
      <c r="CE544" s="10"/>
      <c r="CF544" s="10"/>
      <c r="CG544" s="10"/>
      <c r="CH544" s="10"/>
      <c r="CI544" s="10"/>
      <c r="CJ544" s="10"/>
      <c r="CK544" s="10"/>
      <c r="CL544" s="10"/>
      <c r="CM544" s="10"/>
      <c r="CN544" s="10"/>
      <c r="CO544" s="10"/>
      <c r="CP544" s="10"/>
      <c r="CQ544" s="10"/>
      <c r="CR544" s="10"/>
      <c r="CS544" s="10"/>
      <c r="CT544" s="10"/>
      <c r="CU544" s="10"/>
      <c r="CV544" s="10"/>
      <c r="CW544" s="10"/>
      <c r="CX544" s="10"/>
      <c r="CY544" s="10"/>
      <c r="CZ544" s="10"/>
      <c r="DA544" s="10"/>
      <c r="DB544" s="10"/>
      <c r="DC544" s="10"/>
      <c r="DD544" s="10"/>
      <c r="DE544" s="10"/>
      <c r="DF544" s="10"/>
      <c r="DG544" s="10"/>
      <c r="DH544" s="10"/>
      <c r="DI544" s="10"/>
      <c r="DJ544" s="10"/>
      <c r="DK544" s="10"/>
      <c r="DL544" s="10"/>
      <c r="DM544" s="10"/>
      <c r="DN544" s="10"/>
      <c r="DO544" s="10"/>
      <c r="DP544" s="10"/>
      <c r="DQ544" s="10"/>
      <c r="DR544" s="10"/>
      <c r="DS544" s="10"/>
      <c r="DT544" s="10"/>
      <c r="DU544" s="10"/>
      <c r="DV544" s="10"/>
    </row>
    <row r="545" spans="2:126" ht="15">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c r="BB545" s="10"/>
      <c r="BC545" s="10"/>
      <c r="BD545" s="10"/>
      <c r="BE545" s="10"/>
      <c r="BF545" s="10"/>
      <c r="BG545" s="10"/>
      <c r="BH545" s="10"/>
      <c r="BI545" s="10"/>
      <c r="BJ545" s="10"/>
      <c r="BK545" s="10"/>
      <c r="BL545" s="10"/>
      <c r="BM545" s="10"/>
      <c r="BN545" s="10"/>
      <c r="BO545" s="10"/>
      <c r="BP545" s="10"/>
      <c r="BQ545" s="10"/>
      <c r="BR545" s="10"/>
      <c r="BS545" s="10"/>
      <c r="BT545" s="10"/>
      <c r="BU545" s="10"/>
      <c r="BV545" s="10"/>
      <c r="BW545" s="10"/>
      <c r="BX545" s="10"/>
      <c r="BY545" s="10"/>
      <c r="BZ545" s="10"/>
      <c r="CA545" s="10"/>
      <c r="CB545" s="10"/>
      <c r="CC545" s="10"/>
      <c r="CD545" s="10"/>
      <c r="CE545" s="10"/>
      <c r="CF545" s="10"/>
      <c r="CG545" s="10"/>
      <c r="CH545" s="10"/>
      <c r="CI545" s="10"/>
      <c r="CJ545" s="10"/>
      <c r="CK545" s="10"/>
      <c r="CL545" s="10"/>
      <c r="CM545" s="10"/>
      <c r="CN545" s="10"/>
      <c r="CO545" s="10"/>
      <c r="CP545" s="10"/>
      <c r="CQ545" s="10"/>
      <c r="CR545" s="10"/>
      <c r="CS545" s="10"/>
      <c r="CT545" s="10"/>
      <c r="CU545" s="10"/>
      <c r="CV545" s="10"/>
      <c r="CW545" s="10"/>
      <c r="CX545" s="10"/>
      <c r="CY545" s="10"/>
      <c r="CZ545" s="10"/>
      <c r="DA545" s="10"/>
      <c r="DB545" s="10"/>
      <c r="DC545" s="10"/>
      <c r="DD545" s="10"/>
      <c r="DE545" s="10"/>
      <c r="DF545" s="10"/>
      <c r="DG545" s="10"/>
      <c r="DH545" s="10"/>
      <c r="DI545" s="10"/>
      <c r="DJ545" s="10"/>
      <c r="DK545" s="10"/>
      <c r="DL545" s="10"/>
      <c r="DM545" s="10"/>
      <c r="DN545" s="10"/>
      <c r="DO545" s="10"/>
      <c r="DP545" s="10"/>
      <c r="DQ545" s="10"/>
      <c r="DR545" s="10"/>
      <c r="DS545" s="10"/>
      <c r="DT545" s="10"/>
      <c r="DU545" s="10"/>
      <c r="DV545" s="10"/>
    </row>
    <row r="546" spans="2:126" ht="15">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c r="BC546" s="10"/>
      <c r="BD546" s="10"/>
      <c r="BE546" s="10"/>
      <c r="BF546" s="10"/>
      <c r="BG546" s="10"/>
      <c r="BH546" s="10"/>
      <c r="BI546" s="10"/>
      <c r="BJ546" s="10"/>
      <c r="BK546" s="10"/>
      <c r="BL546" s="10"/>
      <c r="BM546" s="10"/>
      <c r="BN546" s="10"/>
      <c r="BO546" s="10"/>
      <c r="BP546" s="10"/>
      <c r="BQ546" s="10"/>
      <c r="BR546" s="10"/>
      <c r="BS546" s="10"/>
      <c r="BT546" s="10"/>
      <c r="BU546" s="10"/>
      <c r="BV546" s="10"/>
      <c r="BW546" s="10"/>
      <c r="BX546" s="10"/>
      <c r="BY546" s="10"/>
      <c r="BZ546" s="10"/>
      <c r="CA546" s="10"/>
      <c r="CB546" s="10"/>
      <c r="CC546" s="10"/>
      <c r="CD546" s="10"/>
      <c r="CE546" s="10"/>
      <c r="CF546" s="10"/>
      <c r="CG546" s="10"/>
      <c r="CH546" s="10"/>
      <c r="CI546" s="10"/>
      <c r="CJ546" s="10"/>
      <c r="CK546" s="10"/>
      <c r="CL546" s="10"/>
      <c r="CM546" s="10"/>
      <c r="CN546" s="10"/>
      <c r="CO546" s="10"/>
      <c r="CP546" s="10"/>
      <c r="CQ546" s="10"/>
      <c r="CR546" s="10"/>
      <c r="CS546" s="10"/>
      <c r="CT546" s="10"/>
      <c r="CU546" s="10"/>
      <c r="CV546" s="10"/>
      <c r="CW546" s="10"/>
      <c r="CX546" s="10"/>
      <c r="CY546" s="10"/>
      <c r="CZ546" s="10"/>
      <c r="DA546" s="10"/>
      <c r="DB546" s="10"/>
      <c r="DC546" s="10"/>
      <c r="DD546" s="10"/>
      <c r="DE546" s="10"/>
      <c r="DF546" s="10"/>
      <c r="DG546" s="10"/>
      <c r="DH546" s="10"/>
      <c r="DI546" s="10"/>
      <c r="DJ546" s="10"/>
      <c r="DK546" s="10"/>
      <c r="DL546" s="10"/>
      <c r="DM546" s="10"/>
      <c r="DN546" s="10"/>
      <c r="DO546" s="10"/>
      <c r="DP546" s="10"/>
      <c r="DQ546" s="10"/>
      <c r="DR546" s="10"/>
      <c r="DS546" s="10"/>
      <c r="DT546" s="10"/>
      <c r="DU546" s="10"/>
      <c r="DV546" s="10"/>
    </row>
    <row r="547" spans="2:126" ht="15">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c r="BF547" s="10"/>
      <c r="BG547" s="10"/>
      <c r="BH547" s="10"/>
      <c r="BI547" s="10"/>
      <c r="BJ547" s="10"/>
      <c r="BK547" s="10"/>
      <c r="BL547" s="10"/>
      <c r="BM547" s="10"/>
      <c r="BN547" s="10"/>
      <c r="BO547" s="10"/>
      <c r="BP547" s="10"/>
      <c r="BQ547" s="10"/>
      <c r="BR547" s="10"/>
      <c r="BS547" s="10"/>
      <c r="BT547" s="10"/>
      <c r="BU547" s="10"/>
      <c r="BV547" s="10"/>
      <c r="BW547" s="10"/>
      <c r="BX547" s="10"/>
      <c r="BY547" s="10"/>
      <c r="BZ547" s="10"/>
      <c r="CA547" s="10"/>
      <c r="CB547" s="10"/>
      <c r="CC547" s="10"/>
      <c r="CD547" s="10"/>
      <c r="CE547" s="10"/>
      <c r="CF547" s="10"/>
      <c r="CG547" s="10"/>
      <c r="CH547" s="10"/>
      <c r="CI547" s="10"/>
      <c r="CJ547" s="10"/>
      <c r="CK547" s="10"/>
      <c r="CL547" s="10"/>
      <c r="CM547" s="10"/>
      <c r="CN547" s="10"/>
      <c r="CO547" s="10"/>
      <c r="CP547" s="10"/>
      <c r="CQ547" s="10"/>
      <c r="CR547" s="10"/>
      <c r="CS547" s="10"/>
      <c r="CT547" s="10"/>
      <c r="CU547" s="10"/>
      <c r="CV547" s="10"/>
      <c r="CW547" s="10"/>
      <c r="CX547" s="10"/>
      <c r="CY547" s="10"/>
      <c r="CZ547" s="10"/>
      <c r="DA547" s="10"/>
      <c r="DB547" s="10"/>
      <c r="DC547" s="10"/>
      <c r="DD547" s="10"/>
      <c r="DE547" s="10"/>
      <c r="DF547" s="10"/>
      <c r="DG547" s="10"/>
      <c r="DH547" s="10"/>
      <c r="DI547" s="10"/>
      <c r="DJ547" s="10"/>
      <c r="DK547" s="10"/>
      <c r="DL547" s="10"/>
      <c r="DM547" s="10"/>
      <c r="DN547" s="10"/>
      <c r="DO547" s="10"/>
      <c r="DP547" s="10"/>
      <c r="DQ547" s="10"/>
      <c r="DR547" s="10"/>
      <c r="DS547" s="10"/>
      <c r="DT547" s="10"/>
      <c r="DU547" s="10"/>
      <c r="DV547" s="10"/>
    </row>
    <row r="548" spans="2:126" ht="15">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c r="BF548" s="10"/>
      <c r="BG548" s="10"/>
      <c r="BH548" s="10"/>
      <c r="BI548" s="10"/>
      <c r="BJ548" s="10"/>
      <c r="BK548" s="10"/>
      <c r="BL548" s="10"/>
      <c r="BM548" s="10"/>
      <c r="BN548" s="10"/>
      <c r="BO548" s="10"/>
      <c r="BP548" s="10"/>
      <c r="BQ548" s="10"/>
      <c r="BR548" s="10"/>
      <c r="BS548" s="10"/>
      <c r="BT548" s="10"/>
      <c r="BU548" s="10"/>
      <c r="BV548" s="10"/>
      <c r="BW548" s="10"/>
      <c r="BX548" s="10"/>
      <c r="BY548" s="10"/>
      <c r="BZ548" s="10"/>
      <c r="CA548" s="10"/>
      <c r="CB548" s="10"/>
      <c r="CC548" s="10"/>
      <c r="CD548" s="10"/>
      <c r="CE548" s="10"/>
      <c r="CF548" s="10"/>
      <c r="CG548" s="10"/>
      <c r="CH548" s="10"/>
      <c r="CI548" s="10"/>
      <c r="CJ548" s="10"/>
      <c r="CK548" s="10"/>
      <c r="CL548" s="10"/>
      <c r="CM548" s="10"/>
      <c r="CN548" s="10"/>
      <c r="CO548" s="10"/>
      <c r="CP548" s="10"/>
      <c r="CQ548" s="10"/>
      <c r="CR548" s="10"/>
      <c r="CS548" s="10"/>
      <c r="CT548" s="10"/>
      <c r="CU548" s="10"/>
      <c r="CV548" s="10"/>
      <c r="CW548" s="10"/>
      <c r="CX548" s="10"/>
      <c r="CY548" s="10"/>
      <c r="CZ548" s="10"/>
      <c r="DA548" s="10"/>
      <c r="DB548" s="10"/>
      <c r="DC548" s="10"/>
      <c r="DD548" s="10"/>
      <c r="DE548" s="10"/>
      <c r="DF548" s="10"/>
      <c r="DG548" s="10"/>
      <c r="DH548" s="10"/>
      <c r="DI548" s="10"/>
      <c r="DJ548" s="10"/>
      <c r="DK548" s="10"/>
      <c r="DL548" s="10"/>
      <c r="DM548" s="10"/>
      <c r="DN548" s="10"/>
      <c r="DO548" s="10"/>
      <c r="DP548" s="10"/>
      <c r="DQ548" s="10"/>
      <c r="DR548" s="10"/>
      <c r="DS548" s="10"/>
      <c r="DT548" s="10"/>
      <c r="DU548" s="10"/>
      <c r="DV548" s="10"/>
    </row>
    <row r="549" spans="2:126" ht="15">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c r="BC549" s="10"/>
      <c r="BD549" s="10"/>
      <c r="BE549" s="10"/>
      <c r="BF549" s="10"/>
      <c r="BG549" s="10"/>
      <c r="BH549" s="10"/>
      <c r="BI549" s="10"/>
      <c r="BJ549" s="10"/>
      <c r="BK549" s="10"/>
      <c r="BL549" s="10"/>
      <c r="BM549" s="10"/>
      <c r="BN549" s="10"/>
      <c r="BO549" s="10"/>
      <c r="BP549" s="10"/>
      <c r="BQ549" s="10"/>
      <c r="BR549" s="10"/>
      <c r="BS549" s="10"/>
      <c r="BT549" s="10"/>
      <c r="BU549" s="10"/>
      <c r="BV549" s="10"/>
      <c r="BW549" s="10"/>
      <c r="BX549" s="10"/>
      <c r="BY549" s="10"/>
      <c r="BZ549" s="10"/>
      <c r="CA549" s="10"/>
      <c r="CB549" s="10"/>
      <c r="CC549" s="10"/>
      <c r="CD549" s="10"/>
      <c r="CE549" s="10"/>
      <c r="CF549" s="10"/>
      <c r="CG549" s="10"/>
      <c r="CH549" s="10"/>
      <c r="CI549" s="10"/>
      <c r="CJ549" s="10"/>
      <c r="CK549" s="10"/>
      <c r="CL549" s="10"/>
      <c r="CM549" s="10"/>
      <c r="CN549" s="10"/>
      <c r="CO549" s="10"/>
      <c r="CP549" s="10"/>
      <c r="CQ549" s="10"/>
      <c r="CR549" s="10"/>
      <c r="CS549" s="10"/>
      <c r="CT549" s="10"/>
      <c r="CU549" s="10"/>
      <c r="CV549" s="10"/>
      <c r="CW549" s="10"/>
      <c r="CX549" s="10"/>
      <c r="CY549" s="10"/>
      <c r="CZ549" s="10"/>
      <c r="DA549" s="10"/>
      <c r="DB549" s="10"/>
      <c r="DC549" s="10"/>
      <c r="DD549" s="10"/>
      <c r="DE549" s="10"/>
      <c r="DF549" s="10"/>
      <c r="DG549" s="10"/>
      <c r="DH549" s="10"/>
      <c r="DI549" s="10"/>
      <c r="DJ549" s="10"/>
      <c r="DK549" s="10"/>
      <c r="DL549" s="10"/>
      <c r="DM549" s="10"/>
      <c r="DN549" s="10"/>
      <c r="DO549" s="10"/>
      <c r="DP549" s="10"/>
      <c r="DQ549" s="10"/>
      <c r="DR549" s="10"/>
      <c r="DS549" s="10"/>
      <c r="DT549" s="10"/>
      <c r="DU549" s="10"/>
      <c r="DV549" s="10"/>
    </row>
    <row r="550" spans="2:126" ht="15">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c r="BE550" s="10"/>
      <c r="BF550" s="10"/>
      <c r="BG550" s="10"/>
      <c r="BH550" s="10"/>
      <c r="BI550" s="10"/>
      <c r="BJ550" s="10"/>
      <c r="BK550" s="10"/>
      <c r="BL550" s="10"/>
      <c r="BM550" s="10"/>
      <c r="BN550" s="10"/>
      <c r="BO550" s="10"/>
      <c r="BP550" s="10"/>
      <c r="BQ550" s="10"/>
      <c r="BR550" s="10"/>
      <c r="BS550" s="10"/>
      <c r="BT550" s="10"/>
      <c r="BU550" s="10"/>
      <c r="BV550" s="10"/>
      <c r="BW550" s="10"/>
      <c r="BX550" s="10"/>
      <c r="BY550" s="10"/>
      <c r="BZ550" s="10"/>
      <c r="CA550" s="10"/>
      <c r="CB550" s="10"/>
      <c r="CC550" s="10"/>
      <c r="CD550" s="10"/>
      <c r="CE550" s="10"/>
      <c r="CF550" s="10"/>
      <c r="CG550" s="10"/>
      <c r="CH550" s="10"/>
      <c r="CI550" s="10"/>
      <c r="CJ550" s="10"/>
      <c r="CK550" s="10"/>
      <c r="CL550" s="10"/>
      <c r="CM550" s="10"/>
      <c r="CN550" s="10"/>
      <c r="CO550" s="10"/>
      <c r="CP550" s="10"/>
      <c r="CQ550" s="10"/>
      <c r="CR550" s="10"/>
      <c r="CS550" s="10"/>
      <c r="CT550" s="10"/>
      <c r="CU550" s="10"/>
      <c r="CV550" s="10"/>
      <c r="CW550" s="10"/>
      <c r="CX550" s="10"/>
      <c r="CY550" s="10"/>
      <c r="CZ550" s="10"/>
      <c r="DA550" s="10"/>
      <c r="DB550" s="10"/>
      <c r="DC550" s="10"/>
      <c r="DD550" s="10"/>
      <c r="DE550" s="10"/>
      <c r="DF550" s="10"/>
      <c r="DG550" s="10"/>
      <c r="DH550" s="10"/>
      <c r="DI550" s="10"/>
      <c r="DJ550" s="10"/>
      <c r="DK550" s="10"/>
      <c r="DL550" s="10"/>
      <c r="DM550" s="10"/>
      <c r="DN550" s="10"/>
      <c r="DO550" s="10"/>
      <c r="DP550" s="10"/>
      <c r="DQ550" s="10"/>
      <c r="DR550" s="10"/>
      <c r="DS550" s="10"/>
      <c r="DT550" s="10"/>
      <c r="DU550" s="10"/>
      <c r="DV550" s="10"/>
    </row>
    <row r="551" spans="2:126" ht="15">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c r="BB551" s="10"/>
      <c r="BC551" s="10"/>
      <c r="BD551" s="10"/>
      <c r="BE551" s="10"/>
      <c r="BF551" s="10"/>
      <c r="BG551" s="10"/>
      <c r="BH551" s="10"/>
      <c r="BI551" s="10"/>
      <c r="BJ551" s="10"/>
      <c r="BK551" s="10"/>
      <c r="BL551" s="10"/>
      <c r="BM551" s="10"/>
      <c r="BN551" s="10"/>
      <c r="BO551" s="10"/>
      <c r="BP551" s="10"/>
      <c r="BQ551" s="10"/>
      <c r="BR551" s="10"/>
      <c r="BS551" s="10"/>
      <c r="BT551" s="10"/>
      <c r="BU551" s="10"/>
      <c r="BV551" s="10"/>
      <c r="BW551" s="10"/>
      <c r="BX551" s="10"/>
      <c r="BY551" s="10"/>
      <c r="BZ551" s="10"/>
      <c r="CA551" s="10"/>
      <c r="CB551" s="10"/>
      <c r="CC551" s="10"/>
      <c r="CD551" s="10"/>
      <c r="CE551" s="10"/>
      <c r="CF551" s="10"/>
      <c r="CG551" s="10"/>
      <c r="CH551" s="10"/>
      <c r="CI551" s="10"/>
      <c r="CJ551" s="10"/>
      <c r="CK551" s="10"/>
      <c r="CL551" s="10"/>
      <c r="CM551" s="10"/>
      <c r="CN551" s="10"/>
      <c r="CO551" s="10"/>
      <c r="CP551" s="10"/>
      <c r="CQ551" s="10"/>
      <c r="CR551" s="10"/>
      <c r="CS551" s="10"/>
      <c r="CT551" s="10"/>
      <c r="CU551" s="10"/>
      <c r="CV551" s="10"/>
      <c r="CW551" s="10"/>
      <c r="CX551" s="10"/>
      <c r="CY551" s="10"/>
      <c r="CZ551" s="10"/>
      <c r="DA551" s="10"/>
      <c r="DB551" s="10"/>
      <c r="DC551" s="10"/>
      <c r="DD551" s="10"/>
      <c r="DE551" s="10"/>
      <c r="DF551" s="10"/>
      <c r="DG551" s="10"/>
      <c r="DH551" s="10"/>
      <c r="DI551" s="10"/>
      <c r="DJ551" s="10"/>
      <c r="DK551" s="10"/>
      <c r="DL551" s="10"/>
      <c r="DM551" s="10"/>
      <c r="DN551" s="10"/>
      <c r="DO551" s="10"/>
      <c r="DP551" s="10"/>
      <c r="DQ551" s="10"/>
      <c r="DR551" s="10"/>
      <c r="DS551" s="10"/>
      <c r="DT551" s="10"/>
      <c r="DU551" s="10"/>
      <c r="DV551" s="10"/>
    </row>
    <row r="552" spans="2:126" ht="15">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c r="BC552" s="10"/>
      <c r="BD552" s="10"/>
      <c r="BE552" s="10"/>
      <c r="BF552" s="10"/>
      <c r="BG552" s="10"/>
      <c r="BH552" s="10"/>
      <c r="BI552" s="10"/>
      <c r="BJ552" s="10"/>
      <c r="BK552" s="10"/>
      <c r="BL552" s="10"/>
      <c r="BM552" s="10"/>
      <c r="BN552" s="10"/>
      <c r="BO552" s="10"/>
      <c r="BP552" s="10"/>
      <c r="BQ552" s="10"/>
      <c r="BR552" s="10"/>
      <c r="BS552" s="10"/>
      <c r="BT552" s="10"/>
      <c r="BU552" s="10"/>
      <c r="BV552" s="10"/>
      <c r="BW552" s="10"/>
      <c r="BX552" s="10"/>
      <c r="BY552" s="10"/>
      <c r="BZ552" s="10"/>
      <c r="CA552" s="10"/>
      <c r="CB552" s="10"/>
      <c r="CC552" s="10"/>
      <c r="CD552" s="10"/>
      <c r="CE552" s="10"/>
      <c r="CF552" s="10"/>
      <c r="CG552" s="10"/>
      <c r="CH552" s="10"/>
      <c r="CI552" s="10"/>
      <c r="CJ552" s="10"/>
      <c r="CK552" s="10"/>
      <c r="CL552" s="10"/>
      <c r="CM552" s="10"/>
      <c r="CN552" s="10"/>
      <c r="CO552" s="10"/>
      <c r="CP552" s="10"/>
      <c r="CQ552" s="10"/>
      <c r="CR552" s="10"/>
      <c r="CS552" s="10"/>
      <c r="CT552" s="10"/>
      <c r="CU552" s="10"/>
      <c r="CV552" s="10"/>
      <c r="CW552" s="10"/>
      <c r="CX552" s="10"/>
      <c r="CY552" s="10"/>
      <c r="CZ552" s="10"/>
      <c r="DA552" s="10"/>
      <c r="DB552" s="10"/>
      <c r="DC552" s="10"/>
      <c r="DD552" s="10"/>
      <c r="DE552" s="10"/>
      <c r="DF552" s="10"/>
      <c r="DG552" s="10"/>
      <c r="DH552" s="10"/>
      <c r="DI552" s="10"/>
      <c r="DJ552" s="10"/>
      <c r="DK552" s="10"/>
      <c r="DL552" s="10"/>
      <c r="DM552" s="10"/>
      <c r="DN552" s="10"/>
      <c r="DO552" s="10"/>
      <c r="DP552" s="10"/>
      <c r="DQ552" s="10"/>
      <c r="DR552" s="10"/>
      <c r="DS552" s="10"/>
      <c r="DT552" s="10"/>
      <c r="DU552" s="10"/>
      <c r="DV552" s="10"/>
    </row>
    <row r="553" spans="2:126" ht="15">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c r="BB553" s="10"/>
      <c r="BC553" s="10"/>
      <c r="BD553" s="10"/>
      <c r="BE553" s="10"/>
      <c r="BF553" s="10"/>
      <c r="BG553" s="10"/>
      <c r="BH553" s="10"/>
      <c r="BI553" s="10"/>
      <c r="BJ553" s="10"/>
      <c r="BK553" s="10"/>
      <c r="BL553" s="10"/>
      <c r="BM553" s="10"/>
      <c r="BN553" s="10"/>
      <c r="BO553" s="10"/>
      <c r="BP553" s="10"/>
      <c r="BQ553" s="10"/>
      <c r="BR553" s="10"/>
      <c r="BS553" s="10"/>
      <c r="BT553" s="10"/>
      <c r="BU553" s="10"/>
      <c r="BV553" s="10"/>
      <c r="BW553" s="10"/>
      <c r="BX553" s="10"/>
      <c r="BY553" s="10"/>
      <c r="BZ553" s="10"/>
      <c r="CA553" s="10"/>
      <c r="CB553" s="10"/>
      <c r="CC553" s="10"/>
      <c r="CD553" s="10"/>
      <c r="CE553" s="10"/>
      <c r="CF553" s="10"/>
      <c r="CG553" s="10"/>
      <c r="CH553" s="10"/>
      <c r="CI553" s="10"/>
      <c r="CJ553" s="10"/>
      <c r="CK553" s="10"/>
      <c r="CL553" s="10"/>
      <c r="CM553" s="10"/>
      <c r="CN553" s="10"/>
      <c r="CO553" s="10"/>
      <c r="CP553" s="10"/>
      <c r="CQ553" s="10"/>
      <c r="CR553" s="10"/>
      <c r="CS553" s="10"/>
      <c r="CT553" s="10"/>
      <c r="CU553" s="10"/>
      <c r="CV553" s="10"/>
      <c r="CW553" s="10"/>
      <c r="CX553" s="10"/>
      <c r="CY553" s="10"/>
      <c r="CZ553" s="10"/>
      <c r="DA553" s="10"/>
      <c r="DB553" s="10"/>
      <c r="DC553" s="10"/>
      <c r="DD553" s="10"/>
      <c r="DE553" s="10"/>
      <c r="DF553" s="10"/>
      <c r="DG553" s="10"/>
      <c r="DH553" s="10"/>
      <c r="DI553" s="10"/>
      <c r="DJ553" s="10"/>
      <c r="DK553" s="10"/>
      <c r="DL553" s="10"/>
      <c r="DM553" s="10"/>
      <c r="DN553" s="10"/>
      <c r="DO553" s="10"/>
      <c r="DP553" s="10"/>
      <c r="DQ553" s="10"/>
      <c r="DR553" s="10"/>
      <c r="DS553" s="10"/>
      <c r="DT553" s="10"/>
      <c r="DU553" s="10"/>
      <c r="DV553" s="10"/>
    </row>
    <row r="554" spans="2:126" ht="15">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c r="BB554" s="10"/>
      <c r="BC554" s="10"/>
      <c r="BD554" s="10"/>
      <c r="BE554" s="10"/>
      <c r="BF554" s="10"/>
      <c r="BG554" s="10"/>
      <c r="BH554" s="10"/>
      <c r="BI554" s="10"/>
      <c r="BJ554" s="10"/>
      <c r="BK554" s="10"/>
      <c r="BL554" s="10"/>
      <c r="BM554" s="10"/>
      <c r="BN554" s="10"/>
      <c r="BO554" s="10"/>
      <c r="BP554" s="10"/>
      <c r="BQ554" s="10"/>
      <c r="BR554" s="10"/>
      <c r="BS554" s="10"/>
      <c r="BT554" s="10"/>
      <c r="BU554" s="10"/>
      <c r="BV554" s="10"/>
      <c r="BW554" s="10"/>
      <c r="BX554" s="10"/>
      <c r="BY554" s="10"/>
      <c r="BZ554" s="10"/>
      <c r="CA554" s="10"/>
      <c r="CB554" s="10"/>
      <c r="CC554" s="10"/>
      <c r="CD554" s="10"/>
      <c r="CE554" s="10"/>
      <c r="CF554" s="10"/>
      <c r="CG554" s="10"/>
      <c r="CH554" s="10"/>
      <c r="CI554" s="10"/>
      <c r="CJ554" s="10"/>
      <c r="CK554" s="10"/>
      <c r="CL554" s="10"/>
      <c r="CM554" s="10"/>
      <c r="CN554" s="10"/>
      <c r="CO554" s="10"/>
      <c r="CP554" s="10"/>
      <c r="CQ554" s="10"/>
      <c r="CR554" s="10"/>
      <c r="CS554" s="10"/>
      <c r="CT554" s="10"/>
      <c r="CU554" s="10"/>
      <c r="CV554" s="10"/>
      <c r="CW554" s="10"/>
      <c r="CX554" s="10"/>
      <c r="CY554" s="10"/>
      <c r="CZ554" s="10"/>
      <c r="DA554" s="10"/>
      <c r="DB554" s="10"/>
      <c r="DC554" s="10"/>
      <c r="DD554" s="10"/>
      <c r="DE554" s="10"/>
      <c r="DF554" s="10"/>
      <c r="DG554" s="10"/>
      <c r="DH554" s="10"/>
      <c r="DI554" s="10"/>
      <c r="DJ554" s="10"/>
      <c r="DK554" s="10"/>
      <c r="DL554" s="10"/>
      <c r="DM554" s="10"/>
      <c r="DN554" s="10"/>
      <c r="DO554" s="10"/>
      <c r="DP554" s="10"/>
      <c r="DQ554" s="10"/>
      <c r="DR554" s="10"/>
      <c r="DS554" s="10"/>
      <c r="DT554" s="10"/>
      <c r="DU554" s="10"/>
      <c r="DV554" s="10"/>
    </row>
    <row r="555" spans="2:126" ht="15">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T555" s="10"/>
      <c r="AU555" s="10"/>
      <c r="AV555" s="10"/>
      <c r="AW555" s="10"/>
      <c r="AX555" s="10"/>
      <c r="AY555" s="10"/>
      <c r="AZ555" s="10"/>
      <c r="BA555" s="10"/>
      <c r="BB555" s="10"/>
      <c r="BC555" s="10"/>
      <c r="BD555" s="10"/>
      <c r="BE555" s="10"/>
      <c r="BF555" s="10"/>
      <c r="BG555" s="10"/>
      <c r="BH555" s="10"/>
      <c r="BI555" s="10"/>
      <c r="BJ555" s="10"/>
      <c r="BK555" s="10"/>
      <c r="BL555" s="10"/>
      <c r="BM555" s="10"/>
      <c r="BN555" s="10"/>
      <c r="BO555" s="10"/>
      <c r="BP555" s="10"/>
      <c r="BQ555" s="10"/>
      <c r="BR555" s="10"/>
      <c r="BS555" s="10"/>
      <c r="BT555" s="10"/>
      <c r="BU555" s="10"/>
      <c r="BV555" s="10"/>
      <c r="BW555" s="10"/>
      <c r="BX555" s="10"/>
      <c r="BY555" s="10"/>
      <c r="BZ555" s="10"/>
      <c r="CA555" s="10"/>
      <c r="CB555" s="10"/>
      <c r="CC555" s="10"/>
      <c r="CD555" s="10"/>
      <c r="CE555" s="10"/>
      <c r="CF555" s="10"/>
      <c r="CG555" s="10"/>
      <c r="CH555" s="10"/>
      <c r="CI555" s="10"/>
      <c r="CJ555" s="10"/>
      <c r="CK555" s="10"/>
      <c r="CL555" s="10"/>
      <c r="CM555" s="10"/>
      <c r="CN555" s="10"/>
      <c r="CO555" s="10"/>
      <c r="CP555" s="10"/>
      <c r="CQ555" s="10"/>
      <c r="CR555" s="10"/>
      <c r="CS555" s="10"/>
      <c r="CT555" s="10"/>
      <c r="CU555" s="10"/>
      <c r="CV555" s="10"/>
      <c r="CW555" s="10"/>
      <c r="CX555" s="10"/>
      <c r="CY555" s="10"/>
      <c r="CZ555" s="10"/>
      <c r="DA555" s="10"/>
      <c r="DB555" s="10"/>
      <c r="DC555" s="10"/>
      <c r="DD555" s="10"/>
      <c r="DE555" s="10"/>
      <c r="DF555" s="10"/>
      <c r="DG555" s="10"/>
      <c r="DH555" s="10"/>
      <c r="DI555" s="10"/>
      <c r="DJ555" s="10"/>
      <c r="DK555" s="10"/>
      <c r="DL555" s="10"/>
      <c r="DM555" s="10"/>
      <c r="DN555" s="10"/>
      <c r="DO555" s="10"/>
      <c r="DP555" s="10"/>
      <c r="DQ555" s="10"/>
      <c r="DR555" s="10"/>
      <c r="DS555" s="10"/>
      <c r="DT555" s="10"/>
      <c r="DU555" s="10"/>
      <c r="DV555" s="10"/>
    </row>
    <row r="556" spans="2:126" ht="15">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c r="BB556" s="10"/>
      <c r="BC556" s="10"/>
      <c r="BD556" s="10"/>
      <c r="BE556" s="10"/>
      <c r="BF556" s="10"/>
      <c r="BG556" s="10"/>
      <c r="BH556" s="10"/>
      <c r="BI556" s="10"/>
      <c r="BJ556" s="10"/>
      <c r="BK556" s="10"/>
      <c r="BL556" s="10"/>
      <c r="BM556" s="10"/>
      <c r="BN556" s="10"/>
      <c r="BO556" s="10"/>
      <c r="BP556" s="10"/>
      <c r="BQ556" s="10"/>
      <c r="BR556" s="10"/>
      <c r="BS556" s="10"/>
      <c r="BT556" s="10"/>
      <c r="BU556" s="10"/>
      <c r="BV556" s="10"/>
      <c r="BW556" s="10"/>
      <c r="BX556" s="10"/>
      <c r="BY556" s="10"/>
      <c r="BZ556" s="10"/>
      <c r="CA556" s="10"/>
      <c r="CB556" s="10"/>
      <c r="CC556" s="10"/>
      <c r="CD556" s="10"/>
      <c r="CE556" s="10"/>
      <c r="CF556" s="10"/>
      <c r="CG556" s="10"/>
      <c r="CH556" s="10"/>
      <c r="CI556" s="10"/>
      <c r="CJ556" s="10"/>
      <c r="CK556" s="10"/>
      <c r="CL556" s="10"/>
      <c r="CM556" s="10"/>
      <c r="CN556" s="10"/>
      <c r="CO556" s="10"/>
      <c r="CP556" s="10"/>
      <c r="CQ556" s="10"/>
      <c r="CR556" s="10"/>
      <c r="CS556" s="10"/>
      <c r="CT556" s="10"/>
      <c r="CU556" s="10"/>
      <c r="CV556" s="10"/>
      <c r="CW556" s="10"/>
      <c r="CX556" s="10"/>
      <c r="CY556" s="10"/>
      <c r="CZ556" s="10"/>
      <c r="DA556" s="10"/>
      <c r="DB556" s="10"/>
      <c r="DC556" s="10"/>
      <c r="DD556" s="10"/>
      <c r="DE556" s="10"/>
      <c r="DF556" s="10"/>
      <c r="DG556" s="10"/>
      <c r="DH556" s="10"/>
      <c r="DI556" s="10"/>
      <c r="DJ556" s="10"/>
      <c r="DK556" s="10"/>
      <c r="DL556" s="10"/>
      <c r="DM556" s="10"/>
      <c r="DN556" s="10"/>
      <c r="DO556" s="10"/>
      <c r="DP556" s="10"/>
      <c r="DQ556" s="10"/>
      <c r="DR556" s="10"/>
      <c r="DS556" s="10"/>
      <c r="DT556" s="10"/>
      <c r="DU556" s="10"/>
      <c r="DV556" s="10"/>
    </row>
    <row r="557" spans="2:126" ht="15">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c r="BB557" s="10"/>
      <c r="BC557" s="10"/>
      <c r="BD557" s="10"/>
      <c r="BE557" s="10"/>
      <c r="BF557" s="10"/>
      <c r="BG557" s="10"/>
      <c r="BH557" s="10"/>
      <c r="BI557" s="10"/>
      <c r="BJ557" s="10"/>
      <c r="BK557" s="10"/>
      <c r="BL557" s="10"/>
      <c r="BM557" s="10"/>
      <c r="BN557" s="10"/>
      <c r="BO557" s="10"/>
      <c r="BP557" s="10"/>
      <c r="BQ557" s="10"/>
      <c r="BR557" s="10"/>
      <c r="BS557" s="10"/>
      <c r="BT557" s="10"/>
      <c r="BU557" s="10"/>
      <c r="BV557" s="10"/>
      <c r="BW557" s="10"/>
      <c r="BX557" s="10"/>
      <c r="BY557" s="10"/>
      <c r="BZ557" s="10"/>
      <c r="CA557" s="10"/>
      <c r="CB557" s="10"/>
      <c r="CC557" s="10"/>
      <c r="CD557" s="10"/>
      <c r="CE557" s="10"/>
      <c r="CF557" s="10"/>
      <c r="CG557" s="10"/>
      <c r="CH557" s="10"/>
      <c r="CI557" s="10"/>
      <c r="CJ557" s="10"/>
      <c r="CK557" s="10"/>
      <c r="CL557" s="10"/>
      <c r="CM557" s="10"/>
      <c r="CN557" s="10"/>
      <c r="CO557" s="10"/>
      <c r="CP557" s="10"/>
      <c r="CQ557" s="10"/>
      <c r="CR557" s="10"/>
      <c r="CS557" s="10"/>
      <c r="CT557" s="10"/>
      <c r="CU557" s="10"/>
      <c r="CV557" s="10"/>
      <c r="CW557" s="10"/>
      <c r="CX557" s="10"/>
      <c r="CY557" s="10"/>
      <c r="CZ557" s="10"/>
      <c r="DA557" s="10"/>
      <c r="DB557" s="10"/>
      <c r="DC557" s="10"/>
      <c r="DD557" s="10"/>
      <c r="DE557" s="10"/>
      <c r="DF557" s="10"/>
      <c r="DG557" s="10"/>
      <c r="DH557" s="10"/>
      <c r="DI557" s="10"/>
      <c r="DJ557" s="10"/>
      <c r="DK557" s="10"/>
      <c r="DL557" s="10"/>
      <c r="DM557" s="10"/>
      <c r="DN557" s="10"/>
      <c r="DO557" s="10"/>
      <c r="DP557" s="10"/>
      <c r="DQ557" s="10"/>
      <c r="DR557" s="10"/>
      <c r="DS557" s="10"/>
      <c r="DT557" s="10"/>
      <c r="DU557" s="10"/>
      <c r="DV557" s="10"/>
    </row>
    <row r="558" spans="2:126" ht="15">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c r="BB558" s="10"/>
      <c r="BC558" s="10"/>
      <c r="BD558" s="10"/>
      <c r="BE558" s="10"/>
      <c r="BF558" s="10"/>
      <c r="BG558" s="10"/>
      <c r="BH558" s="10"/>
      <c r="BI558" s="10"/>
      <c r="BJ558" s="10"/>
      <c r="BK558" s="10"/>
      <c r="BL558" s="10"/>
      <c r="BM558" s="10"/>
      <c r="BN558" s="10"/>
      <c r="BO558" s="10"/>
      <c r="BP558" s="10"/>
      <c r="BQ558" s="10"/>
      <c r="BR558" s="10"/>
      <c r="BS558" s="10"/>
      <c r="BT558" s="10"/>
      <c r="BU558" s="10"/>
      <c r="BV558" s="10"/>
      <c r="BW558" s="10"/>
      <c r="BX558" s="10"/>
      <c r="BY558" s="10"/>
      <c r="BZ558" s="10"/>
      <c r="CA558" s="10"/>
      <c r="CB558" s="10"/>
      <c r="CC558" s="10"/>
      <c r="CD558" s="10"/>
      <c r="CE558" s="10"/>
      <c r="CF558" s="10"/>
      <c r="CG558" s="10"/>
      <c r="CH558" s="10"/>
      <c r="CI558" s="10"/>
      <c r="CJ558" s="10"/>
      <c r="CK558" s="10"/>
      <c r="CL558" s="10"/>
      <c r="CM558" s="10"/>
      <c r="CN558" s="10"/>
      <c r="CO558" s="10"/>
      <c r="CP558" s="10"/>
      <c r="CQ558" s="10"/>
      <c r="CR558" s="10"/>
      <c r="CS558" s="10"/>
      <c r="CT558" s="10"/>
      <c r="CU558" s="10"/>
      <c r="CV558" s="10"/>
      <c r="CW558" s="10"/>
      <c r="CX558" s="10"/>
      <c r="CY558" s="10"/>
      <c r="CZ558" s="10"/>
      <c r="DA558" s="10"/>
      <c r="DB558" s="10"/>
      <c r="DC558" s="10"/>
      <c r="DD558" s="10"/>
      <c r="DE558" s="10"/>
      <c r="DF558" s="10"/>
      <c r="DG558" s="10"/>
      <c r="DH558" s="10"/>
      <c r="DI558" s="10"/>
      <c r="DJ558" s="10"/>
      <c r="DK558" s="10"/>
      <c r="DL558" s="10"/>
      <c r="DM558" s="10"/>
      <c r="DN558" s="10"/>
      <c r="DO558" s="10"/>
      <c r="DP558" s="10"/>
      <c r="DQ558" s="10"/>
      <c r="DR558" s="10"/>
      <c r="DS558" s="10"/>
      <c r="DT558" s="10"/>
      <c r="DU558" s="10"/>
      <c r="DV558" s="10"/>
    </row>
    <row r="559" spans="2:126" ht="15">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c r="BE559" s="10"/>
      <c r="BF559" s="10"/>
      <c r="BG559" s="10"/>
      <c r="BH559" s="10"/>
      <c r="BI559" s="10"/>
      <c r="BJ559" s="10"/>
      <c r="BK559" s="10"/>
      <c r="BL559" s="10"/>
      <c r="BM559" s="10"/>
      <c r="BN559" s="10"/>
      <c r="BO559" s="10"/>
      <c r="BP559" s="10"/>
      <c r="BQ559" s="10"/>
      <c r="BR559" s="10"/>
      <c r="BS559" s="10"/>
      <c r="BT559" s="10"/>
      <c r="BU559" s="10"/>
      <c r="BV559" s="10"/>
      <c r="BW559" s="10"/>
      <c r="BX559" s="10"/>
      <c r="BY559" s="10"/>
      <c r="BZ559" s="10"/>
      <c r="CA559" s="10"/>
      <c r="CB559" s="10"/>
      <c r="CC559" s="10"/>
      <c r="CD559" s="10"/>
      <c r="CE559" s="10"/>
      <c r="CF559" s="10"/>
      <c r="CG559" s="10"/>
      <c r="CH559" s="10"/>
      <c r="CI559" s="10"/>
      <c r="CJ559" s="10"/>
      <c r="CK559" s="10"/>
      <c r="CL559" s="10"/>
      <c r="CM559" s="10"/>
      <c r="CN559" s="10"/>
      <c r="CO559" s="10"/>
      <c r="CP559" s="10"/>
      <c r="CQ559" s="10"/>
      <c r="CR559" s="10"/>
      <c r="CS559" s="10"/>
      <c r="CT559" s="10"/>
      <c r="CU559" s="10"/>
      <c r="CV559" s="10"/>
      <c r="CW559" s="10"/>
      <c r="CX559" s="10"/>
      <c r="CY559" s="10"/>
      <c r="CZ559" s="10"/>
      <c r="DA559" s="10"/>
      <c r="DB559" s="10"/>
      <c r="DC559" s="10"/>
      <c r="DD559" s="10"/>
      <c r="DE559" s="10"/>
      <c r="DF559" s="10"/>
      <c r="DG559" s="10"/>
      <c r="DH559" s="10"/>
      <c r="DI559" s="10"/>
      <c r="DJ559" s="10"/>
      <c r="DK559" s="10"/>
      <c r="DL559" s="10"/>
      <c r="DM559" s="10"/>
      <c r="DN559" s="10"/>
      <c r="DO559" s="10"/>
      <c r="DP559" s="10"/>
      <c r="DQ559" s="10"/>
      <c r="DR559" s="10"/>
      <c r="DS559" s="10"/>
      <c r="DT559" s="10"/>
      <c r="DU559" s="10"/>
      <c r="DV559" s="10"/>
    </row>
    <row r="560" spans="2:126" ht="15">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T560" s="10"/>
      <c r="AU560" s="10"/>
      <c r="AV560" s="10"/>
      <c r="AW560" s="10"/>
      <c r="AX560" s="10"/>
      <c r="AY560" s="10"/>
      <c r="AZ560" s="10"/>
      <c r="BA560" s="10"/>
      <c r="BB560" s="10"/>
      <c r="BC560" s="10"/>
      <c r="BD560" s="10"/>
      <c r="BE560" s="10"/>
      <c r="BF560" s="10"/>
      <c r="BG560" s="10"/>
      <c r="BH560" s="10"/>
      <c r="BI560" s="10"/>
      <c r="BJ560" s="10"/>
      <c r="BK560" s="10"/>
      <c r="BL560" s="10"/>
      <c r="BM560" s="10"/>
      <c r="BN560" s="10"/>
      <c r="BO560" s="10"/>
      <c r="BP560" s="10"/>
      <c r="BQ560" s="10"/>
      <c r="BR560" s="10"/>
      <c r="BS560" s="10"/>
      <c r="BT560" s="10"/>
      <c r="BU560" s="10"/>
      <c r="BV560" s="10"/>
      <c r="BW560" s="10"/>
      <c r="BX560" s="10"/>
      <c r="BY560" s="10"/>
      <c r="BZ560" s="10"/>
      <c r="CA560" s="10"/>
      <c r="CB560" s="10"/>
      <c r="CC560" s="10"/>
      <c r="CD560" s="10"/>
      <c r="CE560" s="10"/>
      <c r="CF560" s="10"/>
      <c r="CG560" s="10"/>
      <c r="CH560" s="10"/>
      <c r="CI560" s="10"/>
      <c r="CJ560" s="10"/>
      <c r="CK560" s="10"/>
      <c r="CL560" s="10"/>
      <c r="CM560" s="10"/>
      <c r="CN560" s="10"/>
      <c r="CO560" s="10"/>
      <c r="CP560" s="10"/>
      <c r="CQ560" s="10"/>
      <c r="CR560" s="10"/>
      <c r="CS560" s="10"/>
      <c r="CT560" s="10"/>
      <c r="CU560" s="10"/>
      <c r="CV560" s="10"/>
      <c r="CW560" s="10"/>
      <c r="CX560" s="10"/>
      <c r="CY560" s="10"/>
      <c r="CZ560" s="10"/>
      <c r="DA560" s="10"/>
      <c r="DB560" s="10"/>
      <c r="DC560" s="10"/>
      <c r="DD560" s="10"/>
      <c r="DE560" s="10"/>
      <c r="DF560" s="10"/>
      <c r="DG560" s="10"/>
      <c r="DH560" s="10"/>
      <c r="DI560" s="10"/>
      <c r="DJ560" s="10"/>
      <c r="DK560" s="10"/>
      <c r="DL560" s="10"/>
      <c r="DM560" s="10"/>
      <c r="DN560" s="10"/>
      <c r="DO560" s="10"/>
      <c r="DP560" s="10"/>
      <c r="DQ560" s="10"/>
      <c r="DR560" s="10"/>
      <c r="DS560" s="10"/>
      <c r="DT560" s="10"/>
      <c r="DU560" s="10"/>
      <c r="DV560" s="10"/>
    </row>
    <row r="561" spans="2:126" ht="15">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c r="BC561" s="10"/>
      <c r="BD561" s="10"/>
      <c r="BE561" s="10"/>
      <c r="BF561" s="10"/>
      <c r="BG561" s="10"/>
      <c r="BH561" s="10"/>
      <c r="BI561" s="10"/>
      <c r="BJ561" s="10"/>
      <c r="BK561" s="10"/>
      <c r="BL561" s="10"/>
      <c r="BM561" s="10"/>
      <c r="BN561" s="10"/>
      <c r="BO561" s="10"/>
      <c r="BP561" s="10"/>
      <c r="BQ561" s="10"/>
      <c r="BR561" s="10"/>
      <c r="BS561" s="10"/>
      <c r="BT561" s="10"/>
      <c r="BU561" s="10"/>
      <c r="BV561" s="10"/>
      <c r="BW561" s="10"/>
      <c r="BX561" s="10"/>
      <c r="BY561" s="10"/>
      <c r="BZ561" s="10"/>
      <c r="CA561" s="10"/>
      <c r="CB561" s="10"/>
      <c r="CC561" s="10"/>
      <c r="CD561" s="10"/>
      <c r="CE561" s="10"/>
      <c r="CF561" s="10"/>
      <c r="CG561" s="10"/>
      <c r="CH561" s="10"/>
      <c r="CI561" s="10"/>
      <c r="CJ561" s="10"/>
      <c r="CK561" s="10"/>
      <c r="CL561" s="10"/>
      <c r="CM561" s="10"/>
      <c r="CN561" s="10"/>
      <c r="CO561" s="10"/>
      <c r="CP561" s="10"/>
      <c r="CQ561" s="10"/>
      <c r="CR561" s="10"/>
      <c r="CS561" s="10"/>
      <c r="CT561" s="10"/>
      <c r="CU561" s="10"/>
      <c r="CV561" s="10"/>
      <c r="CW561" s="10"/>
      <c r="CX561" s="10"/>
      <c r="CY561" s="10"/>
      <c r="CZ561" s="10"/>
      <c r="DA561" s="10"/>
      <c r="DB561" s="10"/>
      <c r="DC561" s="10"/>
      <c r="DD561" s="10"/>
      <c r="DE561" s="10"/>
      <c r="DF561" s="10"/>
      <c r="DG561" s="10"/>
      <c r="DH561" s="10"/>
      <c r="DI561" s="10"/>
      <c r="DJ561" s="10"/>
      <c r="DK561" s="10"/>
      <c r="DL561" s="10"/>
      <c r="DM561" s="10"/>
      <c r="DN561" s="10"/>
      <c r="DO561" s="10"/>
      <c r="DP561" s="10"/>
      <c r="DQ561" s="10"/>
      <c r="DR561" s="10"/>
      <c r="DS561" s="10"/>
      <c r="DT561" s="10"/>
      <c r="DU561" s="10"/>
      <c r="DV561" s="10"/>
    </row>
    <row r="562" spans="2:126" ht="15">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T562" s="10"/>
      <c r="AU562" s="10"/>
      <c r="AV562" s="10"/>
      <c r="AW562" s="10"/>
      <c r="AX562" s="10"/>
      <c r="AY562" s="10"/>
      <c r="AZ562" s="10"/>
      <c r="BA562" s="10"/>
      <c r="BB562" s="10"/>
      <c r="BC562" s="10"/>
      <c r="BD562" s="10"/>
      <c r="BE562" s="10"/>
      <c r="BF562" s="10"/>
      <c r="BG562" s="10"/>
      <c r="BH562" s="10"/>
      <c r="BI562" s="10"/>
      <c r="BJ562" s="10"/>
      <c r="BK562" s="10"/>
      <c r="BL562" s="10"/>
      <c r="BM562" s="10"/>
      <c r="BN562" s="10"/>
      <c r="BO562" s="10"/>
      <c r="BP562" s="10"/>
      <c r="BQ562" s="10"/>
      <c r="BR562" s="10"/>
      <c r="BS562" s="10"/>
      <c r="BT562" s="10"/>
      <c r="BU562" s="10"/>
      <c r="BV562" s="10"/>
      <c r="BW562" s="10"/>
      <c r="BX562" s="10"/>
      <c r="BY562" s="10"/>
      <c r="BZ562" s="10"/>
      <c r="CA562" s="10"/>
      <c r="CB562" s="10"/>
      <c r="CC562" s="10"/>
      <c r="CD562" s="10"/>
      <c r="CE562" s="10"/>
      <c r="CF562" s="10"/>
      <c r="CG562" s="10"/>
      <c r="CH562" s="10"/>
      <c r="CI562" s="10"/>
      <c r="CJ562" s="10"/>
      <c r="CK562" s="10"/>
      <c r="CL562" s="10"/>
      <c r="CM562" s="10"/>
      <c r="CN562" s="10"/>
      <c r="CO562" s="10"/>
      <c r="CP562" s="10"/>
      <c r="CQ562" s="10"/>
      <c r="CR562" s="10"/>
      <c r="CS562" s="10"/>
      <c r="CT562" s="10"/>
      <c r="CU562" s="10"/>
      <c r="CV562" s="10"/>
      <c r="CW562" s="10"/>
      <c r="CX562" s="10"/>
      <c r="CY562" s="10"/>
      <c r="CZ562" s="10"/>
      <c r="DA562" s="10"/>
      <c r="DB562" s="10"/>
      <c r="DC562" s="10"/>
      <c r="DD562" s="10"/>
      <c r="DE562" s="10"/>
      <c r="DF562" s="10"/>
      <c r="DG562" s="10"/>
      <c r="DH562" s="10"/>
      <c r="DI562" s="10"/>
      <c r="DJ562" s="10"/>
      <c r="DK562" s="10"/>
      <c r="DL562" s="10"/>
      <c r="DM562" s="10"/>
      <c r="DN562" s="10"/>
      <c r="DO562" s="10"/>
      <c r="DP562" s="10"/>
      <c r="DQ562" s="10"/>
      <c r="DR562" s="10"/>
      <c r="DS562" s="10"/>
      <c r="DT562" s="10"/>
      <c r="DU562" s="10"/>
      <c r="DV562" s="10"/>
    </row>
    <row r="563" spans="2:126" ht="15">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c r="BB563" s="10"/>
      <c r="BC563" s="10"/>
      <c r="BD563" s="10"/>
      <c r="BE563" s="10"/>
      <c r="BF563" s="10"/>
      <c r="BG563" s="10"/>
      <c r="BH563" s="10"/>
      <c r="BI563" s="10"/>
      <c r="BJ563" s="10"/>
      <c r="BK563" s="10"/>
      <c r="BL563" s="10"/>
      <c r="BM563" s="10"/>
      <c r="BN563" s="10"/>
      <c r="BO563" s="10"/>
      <c r="BP563" s="10"/>
      <c r="BQ563" s="10"/>
      <c r="BR563" s="10"/>
      <c r="BS563" s="10"/>
      <c r="BT563" s="10"/>
      <c r="BU563" s="10"/>
      <c r="BV563" s="10"/>
      <c r="BW563" s="10"/>
      <c r="BX563" s="10"/>
      <c r="BY563" s="10"/>
      <c r="BZ563" s="10"/>
      <c r="CA563" s="10"/>
      <c r="CB563" s="10"/>
      <c r="CC563" s="10"/>
      <c r="CD563" s="10"/>
      <c r="CE563" s="10"/>
      <c r="CF563" s="10"/>
      <c r="CG563" s="10"/>
      <c r="CH563" s="10"/>
      <c r="CI563" s="10"/>
      <c r="CJ563" s="10"/>
      <c r="CK563" s="10"/>
      <c r="CL563" s="10"/>
      <c r="CM563" s="10"/>
      <c r="CN563" s="10"/>
      <c r="CO563" s="10"/>
      <c r="CP563" s="10"/>
      <c r="CQ563" s="10"/>
      <c r="CR563" s="10"/>
      <c r="CS563" s="10"/>
      <c r="CT563" s="10"/>
      <c r="CU563" s="10"/>
      <c r="CV563" s="10"/>
      <c r="CW563" s="10"/>
      <c r="CX563" s="10"/>
      <c r="CY563" s="10"/>
      <c r="CZ563" s="10"/>
      <c r="DA563" s="10"/>
      <c r="DB563" s="10"/>
      <c r="DC563" s="10"/>
      <c r="DD563" s="10"/>
      <c r="DE563" s="10"/>
      <c r="DF563" s="10"/>
      <c r="DG563" s="10"/>
      <c r="DH563" s="10"/>
      <c r="DI563" s="10"/>
      <c r="DJ563" s="10"/>
      <c r="DK563" s="10"/>
      <c r="DL563" s="10"/>
      <c r="DM563" s="10"/>
      <c r="DN563" s="10"/>
      <c r="DO563" s="10"/>
      <c r="DP563" s="10"/>
      <c r="DQ563" s="10"/>
      <c r="DR563" s="10"/>
      <c r="DS563" s="10"/>
      <c r="DT563" s="10"/>
      <c r="DU563" s="10"/>
      <c r="DV563" s="10"/>
    </row>
    <row r="564" spans="2:126" ht="15">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c r="BC564" s="10"/>
      <c r="BD564" s="10"/>
      <c r="BE564" s="10"/>
      <c r="BF564" s="10"/>
      <c r="BG564" s="10"/>
      <c r="BH564" s="10"/>
      <c r="BI564" s="10"/>
      <c r="BJ564" s="10"/>
      <c r="BK564" s="10"/>
      <c r="BL564" s="10"/>
      <c r="BM564" s="10"/>
      <c r="BN564" s="10"/>
      <c r="BO564" s="10"/>
      <c r="BP564" s="10"/>
      <c r="BQ564" s="10"/>
      <c r="BR564" s="10"/>
      <c r="BS564" s="10"/>
      <c r="BT564" s="10"/>
      <c r="BU564" s="10"/>
      <c r="BV564" s="10"/>
      <c r="BW564" s="10"/>
      <c r="BX564" s="10"/>
      <c r="BY564" s="10"/>
      <c r="BZ564" s="10"/>
      <c r="CA564" s="10"/>
      <c r="CB564" s="10"/>
      <c r="CC564" s="10"/>
      <c r="CD564" s="10"/>
      <c r="CE564" s="10"/>
      <c r="CF564" s="10"/>
      <c r="CG564" s="10"/>
      <c r="CH564" s="10"/>
      <c r="CI564" s="10"/>
      <c r="CJ564" s="10"/>
      <c r="CK564" s="10"/>
      <c r="CL564" s="10"/>
      <c r="CM564" s="10"/>
      <c r="CN564" s="10"/>
      <c r="CO564" s="10"/>
      <c r="CP564" s="10"/>
      <c r="CQ564" s="10"/>
      <c r="CR564" s="10"/>
      <c r="CS564" s="10"/>
      <c r="CT564" s="10"/>
      <c r="CU564" s="10"/>
      <c r="CV564" s="10"/>
      <c r="CW564" s="10"/>
      <c r="CX564" s="10"/>
      <c r="CY564" s="10"/>
      <c r="CZ564" s="10"/>
      <c r="DA564" s="10"/>
      <c r="DB564" s="10"/>
      <c r="DC564" s="10"/>
      <c r="DD564" s="10"/>
      <c r="DE564" s="10"/>
      <c r="DF564" s="10"/>
      <c r="DG564" s="10"/>
      <c r="DH564" s="10"/>
      <c r="DI564" s="10"/>
      <c r="DJ564" s="10"/>
      <c r="DK564" s="10"/>
      <c r="DL564" s="10"/>
      <c r="DM564" s="10"/>
      <c r="DN564" s="10"/>
      <c r="DO564" s="10"/>
      <c r="DP564" s="10"/>
      <c r="DQ564" s="10"/>
      <c r="DR564" s="10"/>
      <c r="DS564" s="10"/>
      <c r="DT564" s="10"/>
      <c r="DU564" s="10"/>
      <c r="DV564" s="10"/>
    </row>
    <row r="565" spans="2:126" ht="15">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c r="BB565" s="10"/>
      <c r="BC565" s="10"/>
      <c r="BD565" s="10"/>
      <c r="BE565" s="10"/>
      <c r="BF565" s="10"/>
      <c r="BG565" s="10"/>
      <c r="BH565" s="10"/>
      <c r="BI565" s="10"/>
      <c r="BJ565" s="10"/>
      <c r="BK565" s="10"/>
      <c r="BL565" s="10"/>
      <c r="BM565" s="10"/>
      <c r="BN565" s="10"/>
      <c r="BO565" s="10"/>
      <c r="BP565" s="10"/>
      <c r="BQ565" s="10"/>
      <c r="BR565" s="10"/>
      <c r="BS565" s="10"/>
      <c r="BT565" s="10"/>
      <c r="BU565" s="10"/>
      <c r="BV565" s="10"/>
      <c r="BW565" s="10"/>
      <c r="BX565" s="10"/>
      <c r="BY565" s="10"/>
      <c r="BZ565" s="10"/>
      <c r="CA565" s="10"/>
      <c r="CB565" s="10"/>
      <c r="CC565" s="10"/>
      <c r="CD565" s="10"/>
      <c r="CE565" s="10"/>
      <c r="CF565" s="10"/>
      <c r="CG565" s="10"/>
      <c r="CH565" s="10"/>
      <c r="CI565" s="10"/>
      <c r="CJ565" s="10"/>
      <c r="CK565" s="10"/>
      <c r="CL565" s="10"/>
      <c r="CM565" s="10"/>
      <c r="CN565" s="10"/>
      <c r="CO565" s="10"/>
      <c r="CP565" s="10"/>
      <c r="CQ565" s="10"/>
      <c r="CR565" s="10"/>
      <c r="CS565" s="10"/>
      <c r="CT565" s="10"/>
      <c r="CU565" s="10"/>
      <c r="CV565" s="10"/>
      <c r="CW565" s="10"/>
      <c r="CX565" s="10"/>
      <c r="CY565" s="10"/>
      <c r="CZ565" s="10"/>
      <c r="DA565" s="10"/>
      <c r="DB565" s="10"/>
      <c r="DC565" s="10"/>
      <c r="DD565" s="10"/>
      <c r="DE565" s="10"/>
      <c r="DF565" s="10"/>
      <c r="DG565" s="10"/>
      <c r="DH565" s="10"/>
      <c r="DI565" s="10"/>
      <c r="DJ565" s="10"/>
      <c r="DK565" s="10"/>
      <c r="DL565" s="10"/>
      <c r="DM565" s="10"/>
      <c r="DN565" s="10"/>
      <c r="DO565" s="10"/>
      <c r="DP565" s="10"/>
      <c r="DQ565" s="10"/>
      <c r="DR565" s="10"/>
      <c r="DS565" s="10"/>
      <c r="DT565" s="10"/>
      <c r="DU565" s="10"/>
      <c r="DV565" s="10"/>
    </row>
    <row r="566" spans="2:126" ht="15">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c r="BC566" s="10"/>
      <c r="BD566" s="10"/>
      <c r="BE566" s="10"/>
      <c r="BF566" s="10"/>
      <c r="BG566" s="10"/>
      <c r="BH566" s="10"/>
      <c r="BI566" s="10"/>
      <c r="BJ566" s="10"/>
      <c r="BK566" s="10"/>
      <c r="BL566" s="10"/>
      <c r="BM566" s="10"/>
      <c r="BN566" s="10"/>
      <c r="BO566" s="10"/>
      <c r="BP566" s="10"/>
      <c r="BQ566" s="10"/>
      <c r="BR566" s="10"/>
      <c r="BS566" s="10"/>
      <c r="BT566" s="10"/>
      <c r="BU566" s="10"/>
      <c r="BV566" s="10"/>
      <c r="BW566" s="10"/>
      <c r="BX566" s="10"/>
      <c r="BY566" s="10"/>
      <c r="BZ566" s="10"/>
      <c r="CA566" s="10"/>
      <c r="CB566" s="10"/>
      <c r="CC566" s="10"/>
      <c r="CD566" s="10"/>
      <c r="CE566" s="10"/>
      <c r="CF566" s="10"/>
      <c r="CG566" s="10"/>
      <c r="CH566" s="10"/>
      <c r="CI566" s="10"/>
      <c r="CJ566" s="10"/>
      <c r="CK566" s="10"/>
      <c r="CL566" s="10"/>
      <c r="CM566" s="10"/>
      <c r="CN566" s="10"/>
      <c r="CO566" s="10"/>
      <c r="CP566" s="10"/>
      <c r="CQ566" s="10"/>
      <c r="CR566" s="10"/>
      <c r="CS566" s="10"/>
      <c r="CT566" s="10"/>
      <c r="CU566" s="10"/>
      <c r="CV566" s="10"/>
      <c r="CW566" s="10"/>
      <c r="CX566" s="10"/>
      <c r="CY566" s="10"/>
      <c r="CZ566" s="10"/>
      <c r="DA566" s="10"/>
      <c r="DB566" s="10"/>
      <c r="DC566" s="10"/>
      <c r="DD566" s="10"/>
      <c r="DE566" s="10"/>
      <c r="DF566" s="10"/>
      <c r="DG566" s="10"/>
      <c r="DH566" s="10"/>
      <c r="DI566" s="10"/>
      <c r="DJ566" s="10"/>
      <c r="DK566" s="10"/>
      <c r="DL566" s="10"/>
      <c r="DM566" s="10"/>
      <c r="DN566" s="10"/>
      <c r="DO566" s="10"/>
      <c r="DP566" s="10"/>
      <c r="DQ566" s="10"/>
      <c r="DR566" s="10"/>
      <c r="DS566" s="10"/>
      <c r="DT566" s="10"/>
      <c r="DU566" s="10"/>
      <c r="DV566" s="10"/>
    </row>
    <row r="567" spans="2:126" ht="15">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c r="BC567" s="10"/>
      <c r="BD567" s="10"/>
      <c r="BE567" s="10"/>
      <c r="BF567" s="10"/>
      <c r="BG567" s="10"/>
      <c r="BH567" s="10"/>
      <c r="BI567" s="10"/>
      <c r="BJ567" s="10"/>
      <c r="BK567" s="10"/>
      <c r="BL567" s="10"/>
      <c r="BM567" s="10"/>
      <c r="BN567" s="10"/>
      <c r="BO567" s="10"/>
      <c r="BP567" s="10"/>
      <c r="BQ567" s="10"/>
      <c r="BR567" s="10"/>
      <c r="BS567" s="10"/>
      <c r="BT567" s="10"/>
      <c r="BU567" s="10"/>
      <c r="BV567" s="10"/>
      <c r="BW567" s="10"/>
      <c r="BX567" s="10"/>
      <c r="BY567" s="10"/>
      <c r="BZ567" s="10"/>
      <c r="CA567" s="10"/>
      <c r="CB567" s="10"/>
      <c r="CC567" s="10"/>
      <c r="CD567" s="10"/>
      <c r="CE567" s="10"/>
      <c r="CF567" s="10"/>
      <c r="CG567" s="10"/>
      <c r="CH567" s="10"/>
      <c r="CI567" s="10"/>
      <c r="CJ567" s="10"/>
      <c r="CK567" s="10"/>
      <c r="CL567" s="10"/>
      <c r="CM567" s="10"/>
      <c r="CN567" s="10"/>
      <c r="CO567" s="10"/>
      <c r="CP567" s="10"/>
      <c r="CQ567" s="10"/>
      <c r="CR567" s="10"/>
      <c r="CS567" s="10"/>
      <c r="CT567" s="10"/>
      <c r="CU567" s="10"/>
      <c r="CV567" s="10"/>
      <c r="CW567" s="10"/>
      <c r="CX567" s="10"/>
      <c r="CY567" s="10"/>
      <c r="CZ567" s="10"/>
      <c r="DA567" s="10"/>
      <c r="DB567" s="10"/>
      <c r="DC567" s="10"/>
      <c r="DD567" s="10"/>
      <c r="DE567" s="10"/>
      <c r="DF567" s="10"/>
      <c r="DG567" s="10"/>
      <c r="DH567" s="10"/>
      <c r="DI567" s="10"/>
      <c r="DJ567" s="10"/>
      <c r="DK567" s="10"/>
      <c r="DL567" s="10"/>
      <c r="DM567" s="10"/>
      <c r="DN567" s="10"/>
      <c r="DO567" s="10"/>
      <c r="DP567" s="10"/>
      <c r="DQ567" s="10"/>
      <c r="DR567" s="10"/>
      <c r="DS567" s="10"/>
      <c r="DT567" s="10"/>
      <c r="DU567" s="10"/>
      <c r="DV567" s="10"/>
    </row>
    <row r="568" spans="2:126" ht="15">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c r="BC568" s="10"/>
      <c r="BD568" s="10"/>
      <c r="BE568" s="10"/>
      <c r="BF568" s="10"/>
      <c r="BG568" s="10"/>
      <c r="BH568" s="10"/>
      <c r="BI568" s="10"/>
      <c r="BJ568" s="10"/>
      <c r="BK568" s="10"/>
      <c r="BL568" s="10"/>
      <c r="BM568" s="10"/>
      <c r="BN568" s="10"/>
      <c r="BO568" s="10"/>
      <c r="BP568" s="10"/>
      <c r="BQ568" s="10"/>
      <c r="BR568" s="10"/>
      <c r="BS568" s="10"/>
      <c r="BT568" s="10"/>
      <c r="BU568" s="10"/>
      <c r="BV568" s="10"/>
      <c r="BW568" s="10"/>
      <c r="BX568" s="10"/>
      <c r="BY568" s="10"/>
      <c r="BZ568" s="10"/>
      <c r="CA568" s="10"/>
      <c r="CB568" s="10"/>
      <c r="CC568" s="10"/>
      <c r="CD568" s="10"/>
      <c r="CE568" s="10"/>
      <c r="CF568" s="10"/>
      <c r="CG568" s="10"/>
      <c r="CH568" s="10"/>
      <c r="CI568" s="10"/>
      <c r="CJ568" s="10"/>
      <c r="CK568" s="10"/>
      <c r="CL568" s="10"/>
      <c r="CM568" s="10"/>
      <c r="CN568" s="10"/>
      <c r="CO568" s="10"/>
      <c r="CP568" s="10"/>
      <c r="CQ568" s="10"/>
      <c r="CR568" s="10"/>
      <c r="CS568" s="10"/>
      <c r="CT568" s="10"/>
      <c r="CU568" s="10"/>
      <c r="CV568" s="10"/>
      <c r="CW568" s="10"/>
      <c r="CX568" s="10"/>
      <c r="CY568" s="10"/>
      <c r="CZ568" s="10"/>
      <c r="DA568" s="10"/>
      <c r="DB568" s="10"/>
      <c r="DC568" s="10"/>
      <c r="DD568" s="10"/>
      <c r="DE568" s="10"/>
      <c r="DF568" s="10"/>
      <c r="DG568" s="10"/>
      <c r="DH568" s="10"/>
      <c r="DI568" s="10"/>
      <c r="DJ568" s="10"/>
      <c r="DK568" s="10"/>
      <c r="DL568" s="10"/>
      <c r="DM568" s="10"/>
      <c r="DN568" s="10"/>
      <c r="DO568" s="10"/>
      <c r="DP568" s="10"/>
      <c r="DQ568" s="10"/>
      <c r="DR568" s="10"/>
      <c r="DS568" s="10"/>
      <c r="DT568" s="10"/>
      <c r="DU568" s="10"/>
      <c r="DV568" s="10"/>
    </row>
    <row r="569" spans="2:126" ht="15">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T569" s="10"/>
      <c r="AU569" s="10"/>
      <c r="AV569" s="10"/>
      <c r="AW569" s="10"/>
      <c r="AX569" s="10"/>
      <c r="AY569" s="10"/>
      <c r="AZ569" s="10"/>
      <c r="BA569" s="10"/>
      <c r="BB569" s="10"/>
      <c r="BC569" s="10"/>
      <c r="BD569" s="10"/>
      <c r="BE569" s="10"/>
      <c r="BF569" s="10"/>
      <c r="BG569" s="10"/>
      <c r="BH569" s="10"/>
      <c r="BI569" s="10"/>
      <c r="BJ569" s="10"/>
      <c r="BK569" s="10"/>
      <c r="BL569" s="10"/>
      <c r="BM569" s="10"/>
      <c r="BN569" s="10"/>
      <c r="BO569" s="10"/>
      <c r="BP569" s="10"/>
      <c r="BQ569" s="10"/>
      <c r="BR569" s="10"/>
      <c r="BS569" s="10"/>
      <c r="BT569" s="10"/>
      <c r="BU569" s="10"/>
      <c r="BV569" s="10"/>
      <c r="BW569" s="10"/>
      <c r="BX569" s="10"/>
      <c r="BY569" s="10"/>
      <c r="BZ569" s="10"/>
      <c r="CA569" s="10"/>
      <c r="CB569" s="10"/>
      <c r="CC569" s="10"/>
      <c r="CD569" s="10"/>
      <c r="CE569" s="10"/>
      <c r="CF569" s="10"/>
      <c r="CG569" s="10"/>
      <c r="CH569" s="10"/>
      <c r="CI569" s="10"/>
      <c r="CJ569" s="10"/>
      <c r="CK569" s="10"/>
      <c r="CL569" s="10"/>
      <c r="CM569" s="10"/>
      <c r="CN569" s="10"/>
      <c r="CO569" s="10"/>
      <c r="CP569" s="10"/>
      <c r="CQ569" s="10"/>
      <c r="CR569" s="10"/>
      <c r="CS569" s="10"/>
      <c r="CT569" s="10"/>
      <c r="CU569" s="10"/>
      <c r="CV569" s="10"/>
      <c r="CW569" s="10"/>
      <c r="CX569" s="10"/>
      <c r="CY569" s="10"/>
      <c r="CZ569" s="10"/>
      <c r="DA569" s="10"/>
      <c r="DB569" s="10"/>
      <c r="DC569" s="10"/>
      <c r="DD569" s="10"/>
      <c r="DE569" s="10"/>
      <c r="DF569" s="10"/>
      <c r="DG569" s="10"/>
      <c r="DH569" s="10"/>
      <c r="DI569" s="10"/>
      <c r="DJ569" s="10"/>
      <c r="DK569" s="10"/>
      <c r="DL569" s="10"/>
      <c r="DM569" s="10"/>
      <c r="DN569" s="10"/>
      <c r="DO569" s="10"/>
      <c r="DP569" s="10"/>
      <c r="DQ569" s="10"/>
      <c r="DR569" s="10"/>
      <c r="DS569" s="10"/>
      <c r="DT569" s="10"/>
      <c r="DU569" s="10"/>
      <c r="DV569" s="10"/>
    </row>
    <row r="570" spans="2:126" ht="15">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c r="BB570" s="10"/>
      <c r="BC570" s="10"/>
      <c r="BD570" s="10"/>
      <c r="BE570" s="10"/>
      <c r="BF570" s="10"/>
      <c r="BG570" s="10"/>
      <c r="BH570" s="10"/>
      <c r="BI570" s="10"/>
      <c r="BJ570" s="10"/>
      <c r="BK570" s="10"/>
      <c r="BL570" s="10"/>
      <c r="BM570" s="10"/>
      <c r="BN570" s="10"/>
      <c r="BO570" s="10"/>
      <c r="BP570" s="10"/>
      <c r="BQ570" s="10"/>
      <c r="BR570" s="10"/>
      <c r="BS570" s="10"/>
      <c r="BT570" s="10"/>
      <c r="BU570" s="10"/>
      <c r="BV570" s="10"/>
      <c r="BW570" s="10"/>
      <c r="BX570" s="10"/>
      <c r="BY570" s="10"/>
      <c r="BZ570" s="10"/>
      <c r="CA570" s="10"/>
      <c r="CB570" s="10"/>
      <c r="CC570" s="10"/>
      <c r="CD570" s="10"/>
      <c r="CE570" s="10"/>
      <c r="CF570" s="10"/>
      <c r="CG570" s="10"/>
      <c r="CH570" s="10"/>
      <c r="CI570" s="10"/>
      <c r="CJ570" s="10"/>
      <c r="CK570" s="10"/>
      <c r="CL570" s="10"/>
      <c r="CM570" s="10"/>
      <c r="CN570" s="10"/>
      <c r="CO570" s="10"/>
      <c r="CP570" s="10"/>
      <c r="CQ570" s="10"/>
      <c r="CR570" s="10"/>
      <c r="CS570" s="10"/>
      <c r="CT570" s="10"/>
      <c r="CU570" s="10"/>
      <c r="CV570" s="10"/>
      <c r="CW570" s="10"/>
      <c r="CX570" s="10"/>
      <c r="CY570" s="10"/>
      <c r="CZ570" s="10"/>
      <c r="DA570" s="10"/>
      <c r="DB570" s="10"/>
      <c r="DC570" s="10"/>
      <c r="DD570" s="10"/>
      <c r="DE570" s="10"/>
      <c r="DF570" s="10"/>
      <c r="DG570" s="10"/>
      <c r="DH570" s="10"/>
      <c r="DI570" s="10"/>
      <c r="DJ570" s="10"/>
      <c r="DK570" s="10"/>
      <c r="DL570" s="10"/>
      <c r="DM570" s="10"/>
      <c r="DN570" s="10"/>
      <c r="DO570" s="10"/>
      <c r="DP570" s="10"/>
      <c r="DQ570" s="10"/>
      <c r="DR570" s="10"/>
      <c r="DS570" s="10"/>
      <c r="DT570" s="10"/>
      <c r="DU570" s="10"/>
      <c r="DV570" s="10"/>
    </row>
    <row r="571" spans="2:126" ht="15">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c r="BC571" s="10"/>
      <c r="BD571" s="10"/>
      <c r="BE571" s="10"/>
      <c r="BF571" s="10"/>
      <c r="BG571" s="10"/>
      <c r="BH571" s="10"/>
      <c r="BI571" s="10"/>
      <c r="BJ571" s="10"/>
      <c r="BK571" s="10"/>
      <c r="BL571" s="10"/>
      <c r="BM571" s="10"/>
      <c r="BN571" s="10"/>
      <c r="BO571" s="10"/>
      <c r="BP571" s="10"/>
      <c r="BQ571" s="10"/>
      <c r="BR571" s="10"/>
      <c r="BS571" s="10"/>
      <c r="BT571" s="10"/>
      <c r="BU571" s="10"/>
      <c r="BV571" s="10"/>
      <c r="BW571" s="10"/>
      <c r="BX571" s="10"/>
      <c r="BY571" s="10"/>
      <c r="BZ571" s="10"/>
      <c r="CA571" s="10"/>
      <c r="CB571" s="10"/>
      <c r="CC571" s="10"/>
      <c r="CD571" s="10"/>
      <c r="CE571" s="10"/>
      <c r="CF571" s="10"/>
      <c r="CG571" s="10"/>
      <c r="CH571" s="10"/>
      <c r="CI571" s="10"/>
      <c r="CJ571" s="10"/>
      <c r="CK571" s="10"/>
      <c r="CL571" s="10"/>
      <c r="CM571" s="10"/>
      <c r="CN571" s="10"/>
      <c r="CO571" s="10"/>
      <c r="CP571" s="10"/>
      <c r="CQ571" s="10"/>
      <c r="CR571" s="10"/>
      <c r="CS571" s="10"/>
      <c r="CT571" s="10"/>
      <c r="CU571" s="10"/>
      <c r="CV571" s="10"/>
      <c r="CW571" s="10"/>
      <c r="CX571" s="10"/>
      <c r="CY571" s="10"/>
      <c r="CZ571" s="10"/>
      <c r="DA571" s="10"/>
      <c r="DB571" s="10"/>
      <c r="DC571" s="10"/>
      <c r="DD571" s="10"/>
      <c r="DE571" s="10"/>
      <c r="DF571" s="10"/>
      <c r="DG571" s="10"/>
      <c r="DH571" s="10"/>
      <c r="DI571" s="10"/>
      <c r="DJ571" s="10"/>
      <c r="DK571" s="10"/>
      <c r="DL571" s="10"/>
      <c r="DM571" s="10"/>
      <c r="DN571" s="10"/>
      <c r="DO571" s="10"/>
      <c r="DP571" s="10"/>
      <c r="DQ571" s="10"/>
      <c r="DR571" s="10"/>
      <c r="DS571" s="10"/>
      <c r="DT571" s="10"/>
      <c r="DU571" s="10"/>
      <c r="DV571" s="10"/>
    </row>
    <row r="572" spans="2:126" ht="15">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c r="BB572" s="10"/>
      <c r="BC572" s="10"/>
      <c r="BD572" s="10"/>
      <c r="BE572" s="10"/>
      <c r="BF572" s="10"/>
      <c r="BG572" s="10"/>
      <c r="BH572" s="10"/>
      <c r="BI572" s="10"/>
      <c r="BJ572" s="10"/>
      <c r="BK572" s="10"/>
      <c r="BL572" s="10"/>
      <c r="BM572" s="10"/>
      <c r="BN572" s="10"/>
      <c r="BO572" s="10"/>
      <c r="BP572" s="10"/>
      <c r="BQ572" s="10"/>
      <c r="BR572" s="10"/>
      <c r="BS572" s="10"/>
      <c r="BT572" s="10"/>
      <c r="BU572" s="10"/>
      <c r="BV572" s="10"/>
      <c r="BW572" s="10"/>
      <c r="BX572" s="10"/>
      <c r="BY572" s="10"/>
      <c r="BZ572" s="10"/>
      <c r="CA572" s="10"/>
      <c r="CB572" s="10"/>
      <c r="CC572" s="10"/>
      <c r="CD572" s="10"/>
      <c r="CE572" s="10"/>
      <c r="CF572" s="10"/>
      <c r="CG572" s="10"/>
      <c r="CH572" s="10"/>
      <c r="CI572" s="10"/>
      <c r="CJ572" s="10"/>
      <c r="CK572" s="10"/>
      <c r="CL572" s="10"/>
      <c r="CM572" s="10"/>
      <c r="CN572" s="10"/>
      <c r="CO572" s="10"/>
      <c r="CP572" s="10"/>
      <c r="CQ572" s="10"/>
      <c r="CR572" s="10"/>
      <c r="CS572" s="10"/>
      <c r="CT572" s="10"/>
      <c r="CU572" s="10"/>
      <c r="CV572" s="10"/>
      <c r="CW572" s="10"/>
      <c r="CX572" s="10"/>
      <c r="CY572" s="10"/>
      <c r="CZ572" s="10"/>
      <c r="DA572" s="10"/>
      <c r="DB572" s="10"/>
      <c r="DC572" s="10"/>
      <c r="DD572" s="10"/>
      <c r="DE572" s="10"/>
      <c r="DF572" s="10"/>
      <c r="DG572" s="10"/>
      <c r="DH572" s="10"/>
      <c r="DI572" s="10"/>
      <c r="DJ572" s="10"/>
      <c r="DK572" s="10"/>
      <c r="DL572" s="10"/>
      <c r="DM572" s="10"/>
      <c r="DN572" s="10"/>
      <c r="DO572" s="10"/>
      <c r="DP572" s="10"/>
      <c r="DQ572" s="10"/>
      <c r="DR572" s="10"/>
      <c r="DS572" s="10"/>
      <c r="DT572" s="10"/>
      <c r="DU572" s="10"/>
      <c r="DV572" s="10"/>
    </row>
    <row r="573" spans="2:126" ht="15">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c r="BE573" s="10"/>
      <c r="BF573" s="10"/>
      <c r="BG573" s="10"/>
      <c r="BH573" s="10"/>
      <c r="BI573" s="10"/>
      <c r="BJ573" s="10"/>
      <c r="BK573" s="10"/>
      <c r="BL573" s="10"/>
      <c r="BM573" s="10"/>
      <c r="BN573" s="10"/>
      <c r="BO573" s="10"/>
      <c r="BP573" s="10"/>
      <c r="BQ573" s="10"/>
      <c r="BR573" s="10"/>
      <c r="BS573" s="10"/>
      <c r="BT573" s="10"/>
      <c r="BU573" s="10"/>
      <c r="BV573" s="10"/>
      <c r="BW573" s="10"/>
      <c r="BX573" s="10"/>
      <c r="BY573" s="10"/>
      <c r="BZ573" s="10"/>
      <c r="CA573" s="10"/>
      <c r="CB573" s="10"/>
      <c r="CC573" s="10"/>
      <c r="CD573" s="10"/>
      <c r="CE573" s="10"/>
      <c r="CF573" s="10"/>
      <c r="CG573" s="10"/>
      <c r="CH573" s="10"/>
      <c r="CI573" s="10"/>
      <c r="CJ573" s="10"/>
      <c r="CK573" s="10"/>
      <c r="CL573" s="10"/>
      <c r="CM573" s="10"/>
      <c r="CN573" s="10"/>
      <c r="CO573" s="10"/>
      <c r="CP573" s="10"/>
      <c r="CQ573" s="10"/>
      <c r="CR573" s="10"/>
      <c r="CS573" s="10"/>
      <c r="CT573" s="10"/>
      <c r="CU573" s="10"/>
      <c r="CV573" s="10"/>
      <c r="CW573" s="10"/>
      <c r="CX573" s="10"/>
      <c r="CY573" s="10"/>
      <c r="CZ573" s="10"/>
      <c r="DA573" s="10"/>
      <c r="DB573" s="10"/>
      <c r="DC573" s="10"/>
      <c r="DD573" s="10"/>
      <c r="DE573" s="10"/>
      <c r="DF573" s="10"/>
      <c r="DG573" s="10"/>
      <c r="DH573" s="10"/>
      <c r="DI573" s="10"/>
      <c r="DJ573" s="10"/>
      <c r="DK573" s="10"/>
      <c r="DL573" s="10"/>
      <c r="DM573" s="10"/>
      <c r="DN573" s="10"/>
      <c r="DO573" s="10"/>
      <c r="DP573" s="10"/>
      <c r="DQ573" s="10"/>
      <c r="DR573" s="10"/>
      <c r="DS573" s="10"/>
      <c r="DT573" s="10"/>
      <c r="DU573" s="10"/>
      <c r="DV573" s="10"/>
    </row>
    <row r="574" spans="2:126" ht="15">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c r="BC574" s="10"/>
      <c r="BD574" s="10"/>
      <c r="BE574" s="10"/>
      <c r="BF574" s="10"/>
      <c r="BG574" s="10"/>
      <c r="BH574" s="10"/>
      <c r="BI574" s="10"/>
      <c r="BJ574" s="10"/>
      <c r="BK574" s="10"/>
      <c r="BL574" s="10"/>
      <c r="BM574" s="10"/>
      <c r="BN574" s="10"/>
      <c r="BO574" s="10"/>
      <c r="BP574" s="10"/>
      <c r="BQ574" s="10"/>
      <c r="BR574" s="10"/>
      <c r="BS574" s="10"/>
      <c r="BT574" s="10"/>
      <c r="BU574" s="10"/>
      <c r="BV574" s="10"/>
      <c r="BW574" s="10"/>
      <c r="BX574" s="10"/>
      <c r="BY574" s="10"/>
      <c r="BZ574" s="10"/>
      <c r="CA574" s="10"/>
      <c r="CB574" s="10"/>
      <c r="CC574" s="10"/>
      <c r="CD574" s="10"/>
      <c r="CE574" s="10"/>
      <c r="CF574" s="10"/>
      <c r="CG574" s="10"/>
      <c r="CH574" s="10"/>
      <c r="CI574" s="10"/>
      <c r="CJ574" s="10"/>
      <c r="CK574" s="10"/>
      <c r="CL574" s="10"/>
      <c r="CM574" s="10"/>
      <c r="CN574" s="10"/>
      <c r="CO574" s="10"/>
      <c r="CP574" s="10"/>
      <c r="CQ574" s="10"/>
      <c r="CR574" s="10"/>
      <c r="CS574" s="10"/>
      <c r="CT574" s="10"/>
      <c r="CU574" s="10"/>
      <c r="CV574" s="10"/>
      <c r="CW574" s="10"/>
      <c r="CX574" s="10"/>
      <c r="CY574" s="10"/>
      <c r="CZ574" s="10"/>
      <c r="DA574" s="10"/>
      <c r="DB574" s="10"/>
      <c r="DC574" s="10"/>
      <c r="DD574" s="10"/>
      <c r="DE574" s="10"/>
      <c r="DF574" s="10"/>
      <c r="DG574" s="10"/>
      <c r="DH574" s="10"/>
      <c r="DI574" s="10"/>
      <c r="DJ574" s="10"/>
      <c r="DK574" s="10"/>
      <c r="DL574" s="10"/>
      <c r="DM574" s="10"/>
      <c r="DN574" s="10"/>
      <c r="DO574" s="10"/>
      <c r="DP574" s="10"/>
      <c r="DQ574" s="10"/>
      <c r="DR574" s="10"/>
      <c r="DS574" s="10"/>
      <c r="DT574" s="10"/>
      <c r="DU574" s="10"/>
      <c r="DV574" s="10"/>
    </row>
    <row r="575" spans="2:126" ht="15">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c r="BC575" s="10"/>
      <c r="BD575" s="10"/>
      <c r="BE575" s="10"/>
      <c r="BF575" s="10"/>
      <c r="BG575" s="10"/>
      <c r="BH575" s="10"/>
      <c r="BI575" s="10"/>
      <c r="BJ575" s="10"/>
      <c r="BK575" s="10"/>
      <c r="BL575" s="10"/>
      <c r="BM575" s="10"/>
      <c r="BN575" s="10"/>
      <c r="BO575" s="10"/>
      <c r="BP575" s="10"/>
      <c r="BQ575" s="10"/>
      <c r="BR575" s="10"/>
      <c r="BS575" s="10"/>
      <c r="BT575" s="10"/>
      <c r="BU575" s="10"/>
      <c r="BV575" s="10"/>
      <c r="BW575" s="10"/>
      <c r="BX575" s="10"/>
      <c r="BY575" s="10"/>
      <c r="BZ575" s="10"/>
      <c r="CA575" s="10"/>
      <c r="CB575" s="10"/>
      <c r="CC575" s="10"/>
      <c r="CD575" s="10"/>
      <c r="CE575" s="10"/>
      <c r="CF575" s="10"/>
      <c r="CG575" s="10"/>
      <c r="CH575" s="10"/>
      <c r="CI575" s="10"/>
      <c r="CJ575" s="10"/>
      <c r="CK575" s="10"/>
      <c r="CL575" s="10"/>
      <c r="CM575" s="10"/>
      <c r="CN575" s="10"/>
      <c r="CO575" s="10"/>
      <c r="CP575" s="10"/>
      <c r="CQ575" s="10"/>
      <c r="CR575" s="10"/>
      <c r="CS575" s="10"/>
      <c r="CT575" s="10"/>
      <c r="CU575" s="10"/>
      <c r="CV575" s="10"/>
      <c r="CW575" s="10"/>
      <c r="CX575" s="10"/>
      <c r="CY575" s="10"/>
      <c r="CZ575" s="10"/>
      <c r="DA575" s="10"/>
      <c r="DB575" s="10"/>
      <c r="DC575" s="10"/>
      <c r="DD575" s="10"/>
      <c r="DE575" s="10"/>
      <c r="DF575" s="10"/>
      <c r="DG575" s="10"/>
      <c r="DH575" s="10"/>
      <c r="DI575" s="10"/>
      <c r="DJ575" s="10"/>
      <c r="DK575" s="10"/>
      <c r="DL575" s="10"/>
      <c r="DM575" s="10"/>
      <c r="DN575" s="10"/>
      <c r="DO575" s="10"/>
      <c r="DP575" s="10"/>
      <c r="DQ575" s="10"/>
      <c r="DR575" s="10"/>
      <c r="DS575" s="10"/>
      <c r="DT575" s="10"/>
      <c r="DU575" s="10"/>
      <c r="DV575" s="10"/>
    </row>
    <row r="576" spans="2:126" ht="15">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c r="BB576" s="10"/>
      <c r="BC576" s="10"/>
      <c r="BD576" s="10"/>
      <c r="BE576" s="10"/>
      <c r="BF576" s="10"/>
      <c r="BG576" s="10"/>
      <c r="BH576" s="10"/>
      <c r="BI576" s="10"/>
      <c r="BJ576" s="10"/>
      <c r="BK576" s="10"/>
      <c r="BL576" s="10"/>
      <c r="BM576" s="10"/>
      <c r="BN576" s="10"/>
      <c r="BO576" s="10"/>
      <c r="BP576" s="10"/>
      <c r="BQ576" s="10"/>
      <c r="BR576" s="10"/>
      <c r="BS576" s="10"/>
      <c r="BT576" s="10"/>
      <c r="BU576" s="10"/>
      <c r="BV576" s="10"/>
      <c r="BW576" s="10"/>
      <c r="BX576" s="10"/>
      <c r="BY576" s="10"/>
      <c r="BZ576" s="10"/>
      <c r="CA576" s="10"/>
      <c r="CB576" s="10"/>
      <c r="CC576" s="10"/>
      <c r="CD576" s="10"/>
      <c r="CE576" s="10"/>
      <c r="CF576" s="10"/>
      <c r="CG576" s="10"/>
      <c r="CH576" s="10"/>
      <c r="CI576" s="10"/>
      <c r="CJ576" s="10"/>
      <c r="CK576" s="10"/>
      <c r="CL576" s="10"/>
      <c r="CM576" s="10"/>
      <c r="CN576" s="10"/>
      <c r="CO576" s="10"/>
      <c r="CP576" s="10"/>
      <c r="CQ576" s="10"/>
      <c r="CR576" s="10"/>
      <c r="CS576" s="10"/>
      <c r="CT576" s="10"/>
      <c r="CU576" s="10"/>
      <c r="CV576" s="10"/>
      <c r="CW576" s="10"/>
      <c r="CX576" s="10"/>
      <c r="CY576" s="10"/>
      <c r="CZ576" s="10"/>
      <c r="DA576" s="10"/>
      <c r="DB576" s="10"/>
      <c r="DC576" s="10"/>
      <c r="DD576" s="10"/>
      <c r="DE576" s="10"/>
      <c r="DF576" s="10"/>
      <c r="DG576" s="10"/>
      <c r="DH576" s="10"/>
      <c r="DI576" s="10"/>
      <c r="DJ576" s="10"/>
      <c r="DK576" s="10"/>
      <c r="DL576" s="10"/>
      <c r="DM576" s="10"/>
      <c r="DN576" s="10"/>
      <c r="DO576" s="10"/>
      <c r="DP576" s="10"/>
      <c r="DQ576" s="10"/>
      <c r="DR576" s="10"/>
      <c r="DS576" s="10"/>
      <c r="DT576" s="10"/>
      <c r="DU576" s="10"/>
      <c r="DV576" s="10"/>
    </row>
    <row r="577" spans="2:126" ht="15">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c r="BC577" s="10"/>
      <c r="BD577" s="10"/>
      <c r="BE577" s="10"/>
      <c r="BF577" s="10"/>
      <c r="BG577" s="10"/>
      <c r="BH577" s="10"/>
      <c r="BI577" s="10"/>
      <c r="BJ577" s="10"/>
      <c r="BK577" s="10"/>
      <c r="BL577" s="10"/>
      <c r="BM577" s="10"/>
      <c r="BN577" s="10"/>
      <c r="BO577" s="10"/>
      <c r="BP577" s="10"/>
      <c r="BQ577" s="10"/>
      <c r="BR577" s="10"/>
      <c r="BS577" s="10"/>
      <c r="BT577" s="10"/>
      <c r="BU577" s="10"/>
      <c r="BV577" s="10"/>
      <c r="BW577" s="10"/>
      <c r="BX577" s="10"/>
      <c r="BY577" s="10"/>
      <c r="BZ577" s="10"/>
      <c r="CA577" s="10"/>
      <c r="CB577" s="10"/>
      <c r="CC577" s="10"/>
      <c r="CD577" s="10"/>
      <c r="CE577" s="10"/>
      <c r="CF577" s="10"/>
      <c r="CG577" s="10"/>
      <c r="CH577" s="10"/>
      <c r="CI577" s="10"/>
      <c r="CJ577" s="10"/>
      <c r="CK577" s="10"/>
      <c r="CL577" s="10"/>
      <c r="CM577" s="10"/>
      <c r="CN577" s="10"/>
      <c r="CO577" s="10"/>
      <c r="CP577" s="10"/>
      <c r="CQ577" s="10"/>
      <c r="CR577" s="10"/>
      <c r="CS577" s="10"/>
      <c r="CT577" s="10"/>
      <c r="CU577" s="10"/>
      <c r="CV577" s="10"/>
      <c r="CW577" s="10"/>
      <c r="CX577" s="10"/>
      <c r="CY577" s="10"/>
      <c r="CZ577" s="10"/>
      <c r="DA577" s="10"/>
      <c r="DB577" s="10"/>
      <c r="DC577" s="10"/>
      <c r="DD577" s="10"/>
      <c r="DE577" s="10"/>
      <c r="DF577" s="10"/>
      <c r="DG577" s="10"/>
      <c r="DH577" s="10"/>
      <c r="DI577" s="10"/>
      <c r="DJ577" s="10"/>
      <c r="DK577" s="10"/>
      <c r="DL577" s="10"/>
      <c r="DM577" s="10"/>
      <c r="DN577" s="10"/>
      <c r="DO577" s="10"/>
      <c r="DP577" s="10"/>
      <c r="DQ577" s="10"/>
      <c r="DR577" s="10"/>
      <c r="DS577" s="10"/>
      <c r="DT577" s="10"/>
      <c r="DU577" s="10"/>
      <c r="DV577" s="10"/>
    </row>
    <row r="578" spans="2:126" ht="15">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c r="BC578" s="10"/>
      <c r="BD578" s="10"/>
      <c r="BE578" s="10"/>
      <c r="BF578" s="10"/>
      <c r="BG578" s="10"/>
      <c r="BH578" s="10"/>
      <c r="BI578" s="10"/>
      <c r="BJ578" s="10"/>
      <c r="BK578" s="10"/>
      <c r="BL578" s="10"/>
      <c r="BM578" s="10"/>
      <c r="BN578" s="10"/>
      <c r="BO578" s="10"/>
      <c r="BP578" s="10"/>
      <c r="BQ578" s="10"/>
      <c r="BR578" s="10"/>
      <c r="BS578" s="10"/>
      <c r="BT578" s="10"/>
      <c r="BU578" s="10"/>
      <c r="BV578" s="10"/>
      <c r="BW578" s="10"/>
      <c r="BX578" s="10"/>
      <c r="BY578" s="10"/>
      <c r="BZ578" s="10"/>
      <c r="CA578" s="10"/>
      <c r="CB578" s="10"/>
      <c r="CC578" s="10"/>
      <c r="CD578" s="10"/>
      <c r="CE578" s="10"/>
      <c r="CF578" s="10"/>
      <c r="CG578" s="10"/>
      <c r="CH578" s="10"/>
      <c r="CI578" s="10"/>
      <c r="CJ578" s="10"/>
      <c r="CK578" s="10"/>
      <c r="CL578" s="10"/>
      <c r="CM578" s="10"/>
      <c r="CN578" s="10"/>
      <c r="CO578" s="10"/>
      <c r="CP578" s="10"/>
      <c r="CQ578" s="10"/>
      <c r="CR578" s="10"/>
      <c r="CS578" s="10"/>
      <c r="CT578" s="10"/>
      <c r="CU578" s="10"/>
      <c r="CV578" s="10"/>
      <c r="CW578" s="10"/>
      <c r="CX578" s="10"/>
      <c r="CY578" s="10"/>
      <c r="CZ578" s="10"/>
      <c r="DA578" s="10"/>
      <c r="DB578" s="10"/>
      <c r="DC578" s="10"/>
      <c r="DD578" s="10"/>
      <c r="DE578" s="10"/>
      <c r="DF578" s="10"/>
      <c r="DG578" s="10"/>
      <c r="DH578" s="10"/>
      <c r="DI578" s="10"/>
      <c r="DJ578" s="10"/>
      <c r="DK578" s="10"/>
      <c r="DL578" s="10"/>
      <c r="DM578" s="10"/>
      <c r="DN578" s="10"/>
      <c r="DO578" s="10"/>
      <c r="DP578" s="10"/>
      <c r="DQ578" s="10"/>
      <c r="DR578" s="10"/>
      <c r="DS578" s="10"/>
      <c r="DT578" s="10"/>
      <c r="DU578" s="10"/>
      <c r="DV578" s="10"/>
    </row>
    <row r="579" spans="2:126" ht="15">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T579" s="10"/>
      <c r="AU579" s="10"/>
      <c r="AV579" s="10"/>
      <c r="AW579" s="10"/>
      <c r="AX579" s="10"/>
      <c r="AY579" s="10"/>
      <c r="AZ579" s="10"/>
      <c r="BA579" s="10"/>
      <c r="BB579" s="10"/>
      <c r="BC579" s="10"/>
      <c r="BD579" s="10"/>
      <c r="BE579" s="10"/>
      <c r="BF579" s="10"/>
      <c r="BG579" s="10"/>
      <c r="BH579" s="10"/>
      <c r="BI579" s="10"/>
      <c r="BJ579" s="10"/>
      <c r="BK579" s="10"/>
      <c r="BL579" s="10"/>
      <c r="BM579" s="10"/>
      <c r="BN579" s="10"/>
      <c r="BO579" s="10"/>
      <c r="BP579" s="10"/>
      <c r="BQ579" s="10"/>
      <c r="BR579" s="10"/>
      <c r="BS579" s="10"/>
      <c r="BT579" s="10"/>
      <c r="BU579" s="10"/>
      <c r="BV579" s="10"/>
      <c r="BW579" s="10"/>
      <c r="BX579" s="10"/>
      <c r="BY579" s="10"/>
      <c r="BZ579" s="10"/>
      <c r="CA579" s="10"/>
      <c r="CB579" s="10"/>
      <c r="CC579" s="10"/>
      <c r="CD579" s="10"/>
      <c r="CE579" s="10"/>
      <c r="CF579" s="10"/>
      <c r="CG579" s="10"/>
      <c r="CH579" s="10"/>
      <c r="CI579" s="10"/>
      <c r="CJ579" s="10"/>
      <c r="CK579" s="10"/>
      <c r="CL579" s="10"/>
      <c r="CM579" s="10"/>
      <c r="CN579" s="10"/>
      <c r="CO579" s="10"/>
      <c r="CP579" s="10"/>
      <c r="CQ579" s="10"/>
      <c r="CR579" s="10"/>
      <c r="CS579" s="10"/>
      <c r="CT579" s="10"/>
      <c r="CU579" s="10"/>
      <c r="CV579" s="10"/>
      <c r="CW579" s="10"/>
      <c r="CX579" s="10"/>
      <c r="CY579" s="10"/>
      <c r="CZ579" s="10"/>
      <c r="DA579" s="10"/>
      <c r="DB579" s="10"/>
      <c r="DC579" s="10"/>
      <c r="DD579" s="10"/>
      <c r="DE579" s="10"/>
      <c r="DF579" s="10"/>
      <c r="DG579" s="10"/>
      <c r="DH579" s="10"/>
      <c r="DI579" s="10"/>
      <c r="DJ579" s="10"/>
      <c r="DK579" s="10"/>
      <c r="DL579" s="10"/>
      <c r="DM579" s="10"/>
      <c r="DN579" s="10"/>
      <c r="DO579" s="10"/>
      <c r="DP579" s="10"/>
      <c r="DQ579" s="10"/>
      <c r="DR579" s="10"/>
      <c r="DS579" s="10"/>
      <c r="DT579" s="10"/>
      <c r="DU579" s="10"/>
      <c r="DV579" s="10"/>
    </row>
    <row r="580" spans="2:126" ht="15">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c r="BC580" s="10"/>
      <c r="BD580" s="10"/>
      <c r="BE580" s="10"/>
      <c r="BF580" s="10"/>
      <c r="BG580" s="10"/>
      <c r="BH580" s="10"/>
      <c r="BI580" s="10"/>
      <c r="BJ580" s="10"/>
      <c r="BK580" s="10"/>
      <c r="BL580" s="10"/>
      <c r="BM580" s="10"/>
      <c r="BN580" s="10"/>
      <c r="BO580" s="10"/>
      <c r="BP580" s="10"/>
      <c r="BQ580" s="10"/>
      <c r="BR580" s="10"/>
      <c r="BS580" s="10"/>
      <c r="BT580" s="10"/>
      <c r="BU580" s="10"/>
      <c r="BV580" s="10"/>
      <c r="BW580" s="10"/>
      <c r="BX580" s="10"/>
      <c r="BY580" s="10"/>
      <c r="BZ580" s="10"/>
      <c r="CA580" s="10"/>
      <c r="CB580" s="10"/>
      <c r="CC580" s="10"/>
      <c r="CD580" s="10"/>
      <c r="CE580" s="10"/>
      <c r="CF580" s="10"/>
      <c r="CG580" s="10"/>
      <c r="CH580" s="10"/>
      <c r="CI580" s="10"/>
      <c r="CJ580" s="10"/>
      <c r="CK580" s="10"/>
      <c r="CL580" s="10"/>
      <c r="CM580" s="10"/>
      <c r="CN580" s="10"/>
      <c r="CO580" s="10"/>
      <c r="CP580" s="10"/>
      <c r="CQ580" s="10"/>
      <c r="CR580" s="10"/>
      <c r="CS580" s="10"/>
      <c r="CT580" s="10"/>
      <c r="CU580" s="10"/>
      <c r="CV580" s="10"/>
      <c r="CW580" s="10"/>
      <c r="CX580" s="10"/>
      <c r="CY580" s="10"/>
      <c r="CZ580" s="10"/>
      <c r="DA580" s="10"/>
      <c r="DB580" s="10"/>
      <c r="DC580" s="10"/>
      <c r="DD580" s="10"/>
      <c r="DE580" s="10"/>
      <c r="DF580" s="10"/>
      <c r="DG580" s="10"/>
      <c r="DH580" s="10"/>
      <c r="DI580" s="10"/>
      <c r="DJ580" s="10"/>
      <c r="DK580" s="10"/>
      <c r="DL580" s="10"/>
      <c r="DM580" s="10"/>
      <c r="DN580" s="10"/>
      <c r="DO580" s="10"/>
      <c r="DP580" s="10"/>
      <c r="DQ580" s="10"/>
      <c r="DR580" s="10"/>
      <c r="DS580" s="10"/>
      <c r="DT580" s="10"/>
      <c r="DU580" s="10"/>
      <c r="DV580" s="10"/>
    </row>
    <row r="581" spans="2:126" ht="15">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T581" s="10"/>
      <c r="AU581" s="10"/>
      <c r="AV581" s="10"/>
      <c r="AW581" s="10"/>
      <c r="AX581" s="10"/>
      <c r="AY581" s="10"/>
      <c r="AZ581" s="10"/>
      <c r="BA581" s="10"/>
      <c r="BB581" s="10"/>
      <c r="BC581" s="10"/>
      <c r="BD581" s="10"/>
      <c r="BE581" s="10"/>
      <c r="BF581" s="10"/>
      <c r="BG581" s="10"/>
      <c r="BH581" s="10"/>
      <c r="BI581" s="10"/>
      <c r="BJ581" s="10"/>
      <c r="BK581" s="10"/>
      <c r="BL581" s="10"/>
      <c r="BM581" s="10"/>
      <c r="BN581" s="10"/>
      <c r="BO581" s="10"/>
      <c r="BP581" s="10"/>
      <c r="BQ581" s="10"/>
      <c r="BR581" s="10"/>
      <c r="BS581" s="10"/>
      <c r="BT581" s="10"/>
      <c r="BU581" s="10"/>
      <c r="BV581" s="10"/>
      <c r="BW581" s="10"/>
      <c r="BX581" s="10"/>
      <c r="BY581" s="10"/>
      <c r="BZ581" s="10"/>
      <c r="CA581" s="10"/>
      <c r="CB581" s="10"/>
      <c r="CC581" s="10"/>
      <c r="CD581" s="10"/>
      <c r="CE581" s="10"/>
      <c r="CF581" s="10"/>
      <c r="CG581" s="10"/>
      <c r="CH581" s="10"/>
      <c r="CI581" s="10"/>
      <c r="CJ581" s="10"/>
      <c r="CK581" s="10"/>
      <c r="CL581" s="10"/>
      <c r="CM581" s="10"/>
      <c r="CN581" s="10"/>
      <c r="CO581" s="10"/>
      <c r="CP581" s="10"/>
      <c r="CQ581" s="10"/>
      <c r="CR581" s="10"/>
      <c r="CS581" s="10"/>
      <c r="CT581" s="10"/>
      <c r="CU581" s="10"/>
      <c r="CV581" s="10"/>
      <c r="CW581" s="10"/>
      <c r="CX581" s="10"/>
      <c r="CY581" s="10"/>
      <c r="CZ581" s="10"/>
      <c r="DA581" s="10"/>
      <c r="DB581" s="10"/>
      <c r="DC581" s="10"/>
      <c r="DD581" s="10"/>
      <c r="DE581" s="10"/>
      <c r="DF581" s="10"/>
      <c r="DG581" s="10"/>
      <c r="DH581" s="10"/>
      <c r="DI581" s="10"/>
      <c r="DJ581" s="10"/>
      <c r="DK581" s="10"/>
      <c r="DL581" s="10"/>
      <c r="DM581" s="10"/>
      <c r="DN581" s="10"/>
      <c r="DO581" s="10"/>
      <c r="DP581" s="10"/>
      <c r="DQ581" s="10"/>
      <c r="DR581" s="10"/>
      <c r="DS581" s="10"/>
      <c r="DT581" s="10"/>
      <c r="DU581" s="10"/>
      <c r="DV581" s="10"/>
    </row>
    <row r="582" spans="2:126" ht="15">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c r="BE582" s="10"/>
      <c r="BF582" s="10"/>
      <c r="BG582" s="10"/>
      <c r="BH582" s="10"/>
      <c r="BI582" s="10"/>
      <c r="BJ582" s="10"/>
      <c r="BK582" s="10"/>
      <c r="BL582" s="10"/>
      <c r="BM582" s="10"/>
      <c r="BN582" s="10"/>
      <c r="BO582" s="10"/>
      <c r="BP582" s="10"/>
      <c r="BQ582" s="10"/>
      <c r="BR582" s="10"/>
      <c r="BS582" s="10"/>
      <c r="BT582" s="10"/>
      <c r="BU582" s="10"/>
      <c r="BV582" s="10"/>
      <c r="BW582" s="10"/>
      <c r="BX582" s="10"/>
      <c r="BY582" s="10"/>
      <c r="BZ582" s="10"/>
      <c r="CA582" s="10"/>
      <c r="CB582" s="10"/>
      <c r="CC582" s="10"/>
      <c r="CD582" s="10"/>
      <c r="CE582" s="10"/>
      <c r="CF582" s="10"/>
      <c r="CG582" s="10"/>
      <c r="CH582" s="10"/>
      <c r="CI582" s="10"/>
      <c r="CJ582" s="10"/>
      <c r="CK582" s="10"/>
      <c r="CL582" s="10"/>
      <c r="CM582" s="10"/>
      <c r="CN582" s="10"/>
      <c r="CO582" s="10"/>
      <c r="CP582" s="10"/>
      <c r="CQ582" s="10"/>
      <c r="CR582" s="10"/>
      <c r="CS582" s="10"/>
      <c r="CT582" s="10"/>
      <c r="CU582" s="10"/>
      <c r="CV582" s="10"/>
      <c r="CW582" s="10"/>
      <c r="CX582" s="10"/>
      <c r="CY582" s="10"/>
      <c r="CZ582" s="10"/>
      <c r="DA582" s="10"/>
      <c r="DB582" s="10"/>
      <c r="DC582" s="10"/>
      <c r="DD582" s="10"/>
      <c r="DE582" s="10"/>
      <c r="DF582" s="10"/>
      <c r="DG582" s="10"/>
      <c r="DH582" s="10"/>
      <c r="DI582" s="10"/>
      <c r="DJ582" s="10"/>
      <c r="DK582" s="10"/>
      <c r="DL582" s="10"/>
      <c r="DM582" s="10"/>
      <c r="DN582" s="10"/>
      <c r="DO582" s="10"/>
      <c r="DP582" s="10"/>
      <c r="DQ582" s="10"/>
      <c r="DR582" s="10"/>
      <c r="DS582" s="10"/>
      <c r="DT582" s="10"/>
      <c r="DU582" s="10"/>
      <c r="DV582" s="10"/>
    </row>
    <row r="583" spans="2:126" ht="15">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c r="BB583" s="10"/>
      <c r="BC583" s="10"/>
      <c r="BD583" s="10"/>
      <c r="BE583" s="10"/>
      <c r="BF583" s="10"/>
      <c r="BG583" s="10"/>
      <c r="BH583" s="10"/>
      <c r="BI583" s="10"/>
      <c r="BJ583" s="10"/>
      <c r="BK583" s="10"/>
      <c r="BL583" s="10"/>
      <c r="BM583" s="10"/>
      <c r="BN583" s="10"/>
      <c r="BO583" s="10"/>
      <c r="BP583" s="10"/>
      <c r="BQ583" s="10"/>
      <c r="BR583" s="10"/>
      <c r="BS583" s="10"/>
      <c r="BT583" s="10"/>
      <c r="BU583" s="10"/>
      <c r="BV583" s="10"/>
      <c r="BW583" s="10"/>
      <c r="BX583" s="10"/>
      <c r="BY583" s="10"/>
      <c r="BZ583" s="10"/>
      <c r="CA583" s="10"/>
      <c r="CB583" s="10"/>
      <c r="CC583" s="10"/>
      <c r="CD583" s="10"/>
      <c r="CE583" s="10"/>
      <c r="CF583" s="10"/>
      <c r="CG583" s="10"/>
      <c r="CH583" s="10"/>
      <c r="CI583" s="10"/>
      <c r="CJ583" s="10"/>
      <c r="CK583" s="10"/>
      <c r="CL583" s="10"/>
      <c r="CM583" s="10"/>
      <c r="CN583" s="10"/>
      <c r="CO583" s="10"/>
      <c r="CP583" s="10"/>
      <c r="CQ583" s="10"/>
      <c r="CR583" s="10"/>
      <c r="CS583" s="10"/>
      <c r="CT583" s="10"/>
      <c r="CU583" s="10"/>
      <c r="CV583" s="10"/>
      <c r="CW583" s="10"/>
      <c r="CX583" s="10"/>
      <c r="CY583" s="10"/>
      <c r="CZ583" s="10"/>
      <c r="DA583" s="10"/>
      <c r="DB583" s="10"/>
      <c r="DC583" s="10"/>
      <c r="DD583" s="10"/>
      <c r="DE583" s="10"/>
      <c r="DF583" s="10"/>
      <c r="DG583" s="10"/>
      <c r="DH583" s="10"/>
      <c r="DI583" s="10"/>
      <c r="DJ583" s="10"/>
      <c r="DK583" s="10"/>
      <c r="DL583" s="10"/>
      <c r="DM583" s="10"/>
      <c r="DN583" s="10"/>
      <c r="DO583" s="10"/>
      <c r="DP583" s="10"/>
      <c r="DQ583" s="10"/>
      <c r="DR583" s="10"/>
      <c r="DS583" s="10"/>
      <c r="DT583" s="10"/>
      <c r="DU583" s="10"/>
      <c r="DV583" s="10"/>
    </row>
    <row r="584" spans="2:126" ht="15">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c r="BE584" s="10"/>
      <c r="BF584" s="10"/>
      <c r="BG584" s="10"/>
      <c r="BH584" s="10"/>
      <c r="BI584" s="10"/>
      <c r="BJ584" s="10"/>
      <c r="BK584" s="10"/>
      <c r="BL584" s="10"/>
      <c r="BM584" s="10"/>
      <c r="BN584" s="10"/>
      <c r="BO584" s="10"/>
      <c r="BP584" s="10"/>
      <c r="BQ584" s="10"/>
      <c r="BR584" s="10"/>
      <c r="BS584" s="10"/>
      <c r="BT584" s="10"/>
      <c r="BU584" s="10"/>
      <c r="BV584" s="10"/>
      <c r="BW584" s="10"/>
      <c r="BX584" s="10"/>
      <c r="BY584" s="10"/>
      <c r="BZ584" s="10"/>
      <c r="CA584" s="10"/>
      <c r="CB584" s="10"/>
      <c r="CC584" s="10"/>
      <c r="CD584" s="10"/>
      <c r="CE584" s="10"/>
      <c r="CF584" s="10"/>
      <c r="CG584" s="10"/>
      <c r="CH584" s="10"/>
      <c r="CI584" s="10"/>
      <c r="CJ584" s="10"/>
      <c r="CK584" s="10"/>
      <c r="CL584" s="10"/>
      <c r="CM584" s="10"/>
      <c r="CN584" s="10"/>
      <c r="CO584" s="10"/>
      <c r="CP584" s="10"/>
      <c r="CQ584" s="10"/>
      <c r="CR584" s="10"/>
      <c r="CS584" s="10"/>
      <c r="CT584" s="10"/>
      <c r="CU584" s="10"/>
      <c r="CV584" s="10"/>
      <c r="CW584" s="10"/>
      <c r="CX584" s="10"/>
      <c r="CY584" s="10"/>
      <c r="CZ584" s="10"/>
      <c r="DA584" s="10"/>
      <c r="DB584" s="10"/>
      <c r="DC584" s="10"/>
      <c r="DD584" s="10"/>
      <c r="DE584" s="10"/>
      <c r="DF584" s="10"/>
      <c r="DG584" s="10"/>
      <c r="DH584" s="10"/>
      <c r="DI584" s="10"/>
      <c r="DJ584" s="10"/>
      <c r="DK584" s="10"/>
      <c r="DL584" s="10"/>
      <c r="DM584" s="10"/>
      <c r="DN584" s="10"/>
      <c r="DO584" s="10"/>
      <c r="DP584" s="10"/>
      <c r="DQ584" s="10"/>
      <c r="DR584" s="10"/>
      <c r="DS584" s="10"/>
      <c r="DT584" s="10"/>
      <c r="DU584" s="10"/>
      <c r="DV584" s="10"/>
    </row>
    <row r="585" spans="2:126" ht="15">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c r="BB585" s="10"/>
      <c r="BC585" s="10"/>
      <c r="BD585" s="10"/>
      <c r="BE585" s="10"/>
      <c r="BF585" s="10"/>
      <c r="BG585" s="10"/>
      <c r="BH585" s="10"/>
      <c r="BI585" s="10"/>
      <c r="BJ585" s="10"/>
      <c r="BK585" s="10"/>
      <c r="BL585" s="10"/>
      <c r="BM585" s="10"/>
      <c r="BN585" s="10"/>
      <c r="BO585" s="10"/>
      <c r="BP585" s="10"/>
      <c r="BQ585" s="10"/>
      <c r="BR585" s="10"/>
      <c r="BS585" s="10"/>
      <c r="BT585" s="10"/>
      <c r="BU585" s="10"/>
      <c r="BV585" s="10"/>
      <c r="BW585" s="10"/>
      <c r="BX585" s="10"/>
      <c r="BY585" s="10"/>
      <c r="BZ585" s="10"/>
      <c r="CA585" s="10"/>
      <c r="CB585" s="10"/>
      <c r="CC585" s="10"/>
      <c r="CD585" s="10"/>
      <c r="CE585" s="10"/>
      <c r="CF585" s="10"/>
      <c r="CG585" s="10"/>
      <c r="CH585" s="10"/>
      <c r="CI585" s="10"/>
      <c r="CJ585" s="10"/>
      <c r="CK585" s="10"/>
      <c r="CL585" s="10"/>
      <c r="CM585" s="10"/>
      <c r="CN585" s="10"/>
      <c r="CO585" s="10"/>
      <c r="CP585" s="10"/>
      <c r="CQ585" s="10"/>
      <c r="CR585" s="10"/>
      <c r="CS585" s="10"/>
      <c r="CT585" s="10"/>
      <c r="CU585" s="10"/>
      <c r="CV585" s="10"/>
      <c r="CW585" s="10"/>
      <c r="CX585" s="10"/>
      <c r="CY585" s="10"/>
      <c r="CZ585" s="10"/>
      <c r="DA585" s="10"/>
      <c r="DB585" s="10"/>
      <c r="DC585" s="10"/>
      <c r="DD585" s="10"/>
      <c r="DE585" s="10"/>
      <c r="DF585" s="10"/>
      <c r="DG585" s="10"/>
      <c r="DH585" s="10"/>
      <c r="DI585" s="10"/>
      <c r="DJ585" s="10"/>
      <c r="DK585" s="10"/>
      <c r="DL585" s="10"/>
      <c r="DM585" s="10"/>
      <c r="DN585" s="10"/>
      <c r="DO585" s="10"/>
      <c r="DP585" s="10"/>
      <c r="DQ585" s="10"/>
      <c r="DR585" s="10"/>
      <c r="DS585" s="10"/>
      <c r="DT585" s="10"/>
      <c r="DU585" s="10"/>
      <c r="DV585" s="10"/>
    </row>
    <row r="586" spans="2:126" ht="15">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c r="BE586" s="10"/>
      <c r="BF586" s="10"/>
      <c r="BG586" s="10"/>
      <c r="BH586" s="10"/>
      <c r="BI586" s="10"/>
      <c r="BJ586" s="10"/>
      <c r="BK586" s="10"/>
      <c r="BL586" s="10"/>
      <c r="BM586" s="10"/>
      <c r="BN586" s="10"/>
      <c r="BO586" s="10"/>
      <c r="BP586" s="10"/>
      <c r="BQ586" s="10"/>
      <c r="BR586" s="10"/>
      <c r="BS586" s="10"/>
      <c r="BT586" s="10"/>
      <c r="BU586" s="10"/>
      <c r="BV586" s="10"/>
      <c r="BW586" s="10"/>
      <c r="BX586" s="10"/>
      <c r="BY586" s="10"/>
      <c r="BZ586" s="10"/>
      <c r="CA586" s="10"/>
      <c r="CB586" s="10"/>
      <c r="CC586" s="10"/>
      <c r="CD586" s="10"/>
      <c r="CE586" s="10"/>
      <c r="CF586" s="10"/>
      <c r="CG586" s="10"/>
      <c r="CH586" s="10"/>
      <c r="CI586" s="10"/>
      <c r="CJ586" s="10"/>
      <c r="CK586" s="10"/>
      <c r="CL586" s="10"/>
      <c r="CM586" s="10"/>
      <c r="CN586" s="10"/>
      <c r="CO586" s="10"/>
      <c r="CP586" s="10"/>
      <c r="CQ586" s="10"/>
      <c r="CR586" s="10"/>
      <c r="CS586" s="10"/>
      <c r="CT586" s="10"/>
      <c r="CU586" s="10"/>
      <c r="CV586" s="10"/>
      <c r="CW586" s="10"/>
      <c r="CX586" s="10"/>
      <c r="CY586" s="10"/>
      <c r="CZ586" s="10"/>
      <c r="DA586" s="10"/>
      <c r="DB586" s="10"/>
      <c r="DC586" s="10"/>
      <c r="DD586" s="10"/>
      <c r="DE586" s="10"/>
      <c r="DF586" s="10"/>
      <c r="DG586" s="10"/>
      <c r="DH586" s="10"/>
      <c r="DI586" s="10"/>
      <c r="DJ586" s="10"/>
      <c r="DK586" s="10"/>
      <c r="DL586" s="10"/>
      <c r="DM586" s="10"/>
      <c r="DN586" s="10"/>
      <c r="DO586" s="10"/>
      <c r="DP586" s="10"/>
      <c r="DQ586" s="10"/>
      <c r="DR586" s="10"/>
      <c r="DS586" s="10"/>
      <c r="DT586" s="10"/>
      <c r="DU586" s="10"/>
      <c r="DV586" s="10"/>
    </row>
    <row r="587" spans="2:126" ht="15">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c r="BB587" s="10"/>
      <c r="BC587" s="10"/>
      <c r="BD587" s="10"/>
      <c r="BE587" s="10"/>
      <c r="BF587" s="10"/>
      <c r="BG587" s="10"/>
      <c r="BH587" s="10"/>
      <c r="BI587" s="10"/>
      <c r="BJ587" s="10"/>
      <c r="BK587" s="10"/>
      <c r="BL587" s="10"/>
      <c r="BM587" s="10"/>
      <c r="BN587" s="10"/>
      <c r="BO587" s="10"/>
      <c r="BP587" s="10"/>
      <c r="BQ587" s="10"/>
      <c r="BR587" s="10"/>
      <c r="BS587" s="10"/>
      <c r="BT587" s="10"/>
      <c r="BU587" s="10"/>
      <c r="BV587" s="10"/>
      <c r="BW587" s="10"/>
      <c r="BX587" s="10"/>
      <c r="BY587" s="10"/>
      <c r="BZ587" s="10"/>
      <c r="CA587" s="10"/>
      <c r="CB587" s="10"/>
      <c r="CC587" s="10"/>
      <c r="CD587" s="10"/>
      <c r="CE587" s="10"/>
      <c r="CF587" s="10"/>
      <c r="CG587" s="10"/>
      <c r="CH587" s="10"/>
      <c r="CI587" s="10"/>
      <c r="CJ587" s="10"/>
      <c r="CK587" s="10"/>
      <c r="CL587" s="10"/>
      <c r="CM587" s="10"/>
      <c r="CN587" s="10"/>
      <c r="CO587" s="10"/>
      <c r="CP587" s="10"/>
      <c r="CQ587" s="10"/>
      <c r="CR587" s="10"/>
      <c r="CS587" s="10"/>
      <c r="CT587" s="10"/>
      <c r="CU587" s="10"/>
      <c r="CV587" s="10"/>
      <c r="CW587" s="10"/>
      <c r="CX587" s="10"/>
      <c r="CY587" s="10"/>
      <c r="CZ587" s="10"/>
      <c r="DA587" s="10"/>
      <c r="DB587" s="10"/>
      <c r="DC587" s="10"/>
      <c r="DD587" s="10"/>
      <c r="DE587" s="10"/>
      <c r="DF587" s="10"/>
      <c r="DG587" s="10"/>
      <c r="DH587" s="10"/>
      <c r="DI587" s="10"/>
      <c r="DJ587" s="10"/>
      <c r="DK587" s="10"/>
      <c r="DL587" s="10"/>
      <c r="DM587" s="10"/>
      <c r="DN587" s="10"/>
      <c r="DO587" s="10"/>
      <c r="DP587" s="10"/>
      <c r="DQ587" s="10"/>
      <c r="DR587" s="10"/>
      <c r="DS587" s="10"/>
      <c r="DT587" s="10"/>
      <c r="DU587" s="10"/>
      <c r="DV587" s="10"/>
    </row>
    <row r="588" spans="2:126" ht="15">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c r="BE588" s="10"/>
      <c r="BF588" s="10"/>
      <c r="BG588" s="10"/>
      <c r="BH588" s="10"/>
      <c r="BI588" s="10"/>
      <c r="BJ588" s="10"/>
      <c r="BK588" s="10"/>
      <c r="BL588" s="10"/>
      <c r="BM588" s="10"/>
      <c r="BN588" s="10"/>
      <c r="BO588" s="10"/>
      <c r="BP588" s="10"/>
      <c r="BQ588" s="10"/>
      <c r="BR588" s="10"/>
      <c r="BS588" s="10"/>
      <c r="BT588" s="10"/>
      <c r="BU588" s="10"/>
      <c r="BV588" s="10"/>
      <c r="BW588" s="10"/>
      <c r="BX588" s="10"/>
      <c r="BY588" s="10"/>
      <c r="BZ588" s="10"/>
      <c r="CA588" s="10"/>
      <c r="CB588" s="10"/>
      <c r="CC588" s="10"/>
      <c r="CD588" s="10"/>
      <c r="CE588" s="10"/>
      <c r="CF588" s="10"/>
      <c r="CG588" s="10"/>
      <c r="CH588" s="10"/>
      <c r="CI588" s="10"/>
      <c r="CJ588" s="10"/>
      <c r="CK588" s="10"/>
      <c r="CL588" s="10"/>
      <c r="CM588" s="10"/>
      <c r="CN588" s="10"/>
      <c r="CO588" s="10"/>
      <c r="CP588" s="10"/>
      <c r="CQ588" s="10"/>
      <c r="CR588" s="10"/>
      <c r="CS588" s="10"/>
      <c r="CT588" s="10"/>
      <c r="CU588" s="10"/>
      <c r="CV588" s="10"/>
      <c r="CW588" s="10"/>
      <c r="CX588" s="10"/>
      <c r="CY588" s="10"/>
      <c r="CZ588" s="10"/>
      <c r="DA588" s="10"/>
      <c r="DB588" s="10"/>
      <c r="DC588" s="10"/>
      <c r="DD588" s="10"/>
      <c r="DE588" s="10"/>
      <c r="DF588" s="10"/>
      <c r="DG588" s="10"/>
      <c r="DH588" s="10"/>
      <c r="DI588" s="10"/>
      <c r="DJ588" s="10"/>
      <c r="DK588" s="10"/>
      <c r="DL588" s="10"/>
      <c r="DM588" s="10"/>
      <c r="DN588" s="10"/>
      <c r="DO588" s="10"/>
      <c r="DP588" s="10"/>
      <c r="DQ588" s="10"/>
      <c r="DR588" s="10"/>
      <c r="DS588" s="10"/>
      <c r="DT588" s="10"/>
      <c r="DU588" s="10"/>
      <c r="DV588" s="10"/>
    </row>
    <row r="589" spans="2:126" ht="15">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c r="BE589" s="10"/>
      <c r="BF589" s="10"/>
      <c r="BG589" s="10"/>
      <c r="BH589" s="10"/>
      <c r="BI589" s="10"/>
      <c r="BJ589" s="10"/>
      <c r="BK589" s="10"/>
      <c r="BL589" s="10"/>
      <c r="BM589" s="10"/>
      <c r="BN589" s="10"/>
      <c r="BO589" s="10"/>
      <c r="BP589" s="10"/>
      <c r="BQ589" s="10"/>
      <c r="BR589" s="10"/>
      <c r="BS589" s="10"/>
      <c r="BT589" s="10"/>
      <c r="BU589" s="10"/>
      <c r="BV589" s="10"/>
      <c r="BW589" s="10"/>
      <c r="BX589" s="10"/>
      <c r="BY589" s="10"/>
      <c r="BZ589" s="10"/>
      <c r="CA589" s="10"/>
      <c r="CB589" s="10"/>
      <c r="CC589" s="10"/>
      <c r="CD589" s="10"/>
      <c r="CE589" s="10"/>
      <c r="CF589" s="10"/>
      <c r="CG589" s="10"/>
      <c r="CH589" s="10"/>
      <c r="CI589" s="10"/>
      <c r="CJ589" s="10"/>
      <c r="CK589" s="10"/>
      <c r="CL589" s="10"/>
      <c r="CM589" s="10"/>
      <c r="CN589" s="10"/>
      <c r="CO589" s="10"/>
      <c r="CP589" s="10"/>
      <c r="CQ589" s="10"/>
      <c r="CR589" s="10"/>
      <c r="CS589" s="10"/>
      <c r="CT589" s="10"/>
      <c r="CU589" s="10"/>
      <c r="CV589" s="10"/>
      <c r="CW589" s="10"/>
      <c r="CX589" s="10"/>
      <c r="CY589" s="10"/>
      <c r="CZ589" s="10"/>
      <c r="DA589" s="10"/>
      <c r="DB589" s="10"/>
      <c r="DC589" s="10"/>
      <c r="DD589" s="10"/>
      <c r="DE589" s="10"/>
      <c r="DF589" s="10"/>
      <c r="DG589" s="10"/>
      <c r="DH589" s="10"/>
      <c r="DI589" s="10"/>
      <c r="DJ589" s="10"/>
      <c r="DK589" s="10"/>
      <c r="DL589" s="10"/>
      <c r="DM589" s="10"/>
      <c r="DN589" s="10"/>
      <c r="DO589" s="10"/>
      <c r="DP589" s="10"/>
      <c r="DQ589" s="10"/>
      <c r="DR589" s="10"/>
      <c r="DS589" s="10"/>
      <c r="DT589" s="10"/>
      <c r="DU589" s="10"/>
      <c r="DV589" s="10"/>
    </row>
    <row r="590" spans="2:126" ht="15">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c r="BC590" s="10"/>
      <c r="BD590" s="10"/>
      <c r="BE590" s="10"/>
      <c r="BF590" s="10"/>
      <c r="BG590" s="10"/>
      <c r="BH590" s="10"/>
      <c r="BI590" s="10"/>
      <c r="BJ590" s="10"/>
      <c r="BK590" s="10"/>
      <c r="BL590" s="10"/>
      <c r="BM590" s="10"/>
      <c r="BN590" s="10"/>
      <c r="BO590" s="10"/>
      <c r="BP590" s="10"/>
      <c r="BQ590" s="10"/>
      <c r="BR590" s="10"/>
      <c r="BS590" s="10"/>
      <c r="BT590" s="10"/>
      <c r="BU590" s="10"/>
      <c r="BV590" s="10"/>
      <c r="BW590" s="10"/>
      <c r="BX590" s="10"/>
      <c r="BY590" s="10"/>
      <c r="BZ590" s="10"/>
      <c r="CA590" s="10"/>
      <c r="CB590" s="10"/>
      <c r="CC590" s="10"/>
      <c r="CD590" s="10"/>
      <c r="CE590" s="10"/>
      <c r="CF590" s="10"/>
      <c r="CG590" s="10"/>
      <c r="CH590" s="10"/>
      <c r="CI590" s="10"/>
      <c r="CJ590" s="10"/>
      <c r="CK590" s="10"/>
      <c r="CL590" s="10"/>
      <c r="CM590" s="10"/>
      <c r="CN590" s="10"/>
      <c r="CO590" s="10"/>
      <c r="CP590" s="10"/>
      <c r="CQ590" s="10"/>
      <c r="CR590" s="10"/>
      <c r="CS590" s="10"/>
      <c r="CT590" s="10"/>
      <c r="CU590" s="10"/>
      <c r="CV590" s="10"/>
      <c r="CW590" s="10"/>
      <c r="CX590" s="10"/>
      <c r="CY590" s="10"/>
      <c r="CZ590" s="10"/>
      <c r="DA590" s="10"/>
      <c r="DB590" s="10"/>
      <c r="DC590" s="10"/>
      <c r="DD590" s="10"/>
      <c r="DE590" s="10"/>
      <c r="DF590" s="10"/>
      <c r="DG590" s="10"/>
      <c r="DH590" s="10"/>
      <c r="DI590" s="10"/>
      <c r="DJ590" s="10"/>
      <c r="DK590" s="10"/>
      <c r="DL590" s="10"/>
      <c r="DM590" s="10"/>
      <c r="DN590" s="10"/>
      <c r="DO590" s="10"/>
      <c r="DP590" s="10"/>
      <c r="DQ590" s="10"/>
      <c r="DR590" s="10"/>
      <c r="DS590" s="10"/>
      <c r="DT590" s="10"/>
      <c r="DU590" s="10"/>
      <c r="DV590" s="10"/>
    </row>
    <row r="591" spans="2:126" ht="15">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c r="BC591" s="10"/>
      <c r="BD591" s="10"/>
      <c r="BE591" s="10"/>
      <c r="BF591" s="10"/>
      <c r="BG591" s="10"/>
      <c r="BH591" s="10"/>
      <c r="BI591" s="10"/>
      <c r="BJ591" s="10"/>
      <c r="BK591" s="10"/>
      <c r="BL591" s="10"/>
      <c r="BM591" s="10"/>
      <c r="BN591" s="10"/>
      <c r="BO591" s="10"/>
      <c r="BP591" s="10"/>
      <c r="BQ591" s="10"/>
      <c r="BR591" s="10"/>
      <c r="BS591" s="10"/>
      <c r="BT591" s="10"/>
      <c r="BU591" s="10"/>
      <c r="BV591" s="10"/>
      <c r="BW591" s="10"/>
      <c r="BX591" s="10"/>
      <c r="BY591" s="10"/>
      <c r="BZ591" s="10"/>
      <c r="CA591" s="10"/>
      <c r="CB591" s="10"/>
      <c r="CC591" s="10"/>
      <c r="CD591" s="10"/>
      <c r="CE591" s="10"/>
      <c r="CF591" s="10"/>
      <c r="CG591" s="10"/>
      <c r="CH591" s="10"/>
      <c r="CI591" s="10"/>
      <c r="CJ591" s="10"/>
      <c r="CK591" s="10"/>
      <c r="CL591" s="10"/>
      <c r="CM591" s="10"/>
      <c r="CN591" s="10"/>
      <c r="CO591" s="10"/>
      <c r="CP591" s="10"/>
      <c r="CQ591" s="10"/>
      <c r="CR591" s="10"/>
      <c r="CS591" s="10"/>
      <c r="CT591" s="10"/>
      <c r="CU591" s="10"/>
      <c r="CV591" s="10"/>
      <c r="CW591" s="10"/>
      <c r="CX591" s="10"/>
      <c r="CY591" s="10"/>
      <c r="CZ591" s="10"/>
      <c r="DA591" s="10"/>
      <c r="DB591" s="10"/>
      <c r="DC591" s="10"/>
      <c r="DD591" s="10"/>
      <c r="DE591" s="10"/>
      <c r="DF591" s="10"/>
      <c r="DG591" s="10"/>
      <c r="DH591" s="10"/>
      <c r="DI591" s="10"/>
      <c r="DJ591" s="10"/>
      <c r="DK591" s="10"/>
      <c r="DL591" s="10"/>
      <c r="DM591" s="10"/>
      <c r="DN591" s="10"/>
      <c r="DO591" s="10"/>
      <c r="DP591" s="10"/>
      <c r="DQ591" s="10"/>
      <c r="DR591" s="10"/>
      <c r="DS591" s="10"/>
      <c r="DT591" s="10"/>
      <c r="DU591" s="10"/>
      <c r="DV591" s="10"/>
    </row>
    <row r="592" spans="2:126" ht="15">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c r="BC592" s="10"/>
      <c r="BD592" s="10"/>
      <c r="BE592" s="10"/>
      <c r="BF592" s="10"/>
      <c r="BG592" s="10"/>
      <c r="BH592" s="10"/>
      <c r="BI592" s="10"/>
      <c r="BJ592" s="10"/>
      <c r="BK592" s="10"/>
      <c r="BL592" s="10"/>
      <c r="BM592" s="10"/>
      <c r="BN592" s="10"/>
      <c r="BO592" s="10"/>
      <c r="BP592" s="10"/>
      <c r="BQ592" s="10"/>
      <c r="BR592" s="10"/>
      <c r="BS592" s="10"/>
      <c r="BT592" s="10"/>
      <c r="BU592" s="10"/>
      <c r="BV592" s="10"/>
      <c r="BW592" s="10"/>
      <c r="BX592" s="10"/>
      <c r="BY592" s="10"/>
      <c r="BZ592" s="10"/>
      <c r="CA592" s="10"/>
      <c r="CB592" s="10"/>
      <c r="CC592" s="10"/>
      <c r="CD592" s="10"/>
      <c r="CE592" s="10"/>
      <c r="CF592" s="10"/>
      <c r="CG592" s="10"/>
      <c r="CH592" s="10"/>
      <c r="CI592" s="10"/>
      <c r="CJ592" s="10"/>
      <c r="CK592" s="10"/>
      <c r="CL592" s="10"/>
      <c r="CM592" s="10"/>
      <c r="CN592" s="10"/>
      <c r="CO592" s="10"/>
      <c r="CP592" s="10"/>
      <c r="CQ592" s="10"/>
      <c r="CR592" s="10"/>
      <c r="CS592" s="10"/>
      <c r="CT592" s="10"/>
      <c r="CU592" s="10"/>
      <c r="CV592" s="10"/>
      <c r="CW592" s="10"/>
      <c r="CX592" s="10"/>
      <c r="CY592" s="10"/>
      <c r="CZ592" s="10"/>
      <c r="DA592" s="10"/>
      <c r="DB592" s="10"/>
      <c r="DC592" s="10"/>
      <c r="DD592" s="10"/>
      <c r="DE592" s="10"/>
      <c r="DF592" s="10"/>
      <c r="DG592" s="10"/>
      <c r="DH592" s="10"/>
      <c r="DI592" s="10"/>
      <c r="DJ592" s="10"/>
      <c r="DK592" s="10"/>
      <c r="DL592" s="10"/>
      <c r="DM592" s="10"/>
      <c r="DN592" s="10"/>
      <c r="DO592" s="10"/>
      <c r="DP592" s="10"/>
      <c r="DQ592" s="10"/>
      <c r="DR592" s="10"/>
      <c r="DS592" s="10"/>
      <c r="DT592" s="10"/>
      <c r="DU592" s="10"/>
      <c r="DV592" s="10"/>
    </row>
    <row r="593" spans="2:126" ht="15">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c r="BC593" s="10"/>
      <c r="BD593" s="10"/>
      <c r="BE593" s="10"/>
      <c r="BF593" s="10"/>
      <c r="BG593" s="10"/>
      <c r="BH593" s="10"/>
      <c r="BI593" s="10"/>
      <c r="BJ593" s="10"/>
      <c r="BK593" s="10"/>
      <c r="BL593" s="10"/>
      <c r="BM593" s="10"/>
      <c r="BN593" s="10"/>
      <c r="BO593" s="10"/>
      <c r="BP593" s="10"/>
      <c r="BQ593" s="10"/>
      <c r="BR593" s="10"/>
      <c r="BS593" s="10"/>
      <c r="BT593" s="10"/>
      <c r="BU593" s="10"/>
      <c r="BV593" s="10"/>
      <c r="BW593" s="10"/>
      <c r="BX593" s="10"/>
      <c r="BY593" s="10"/>
      <c r="BZ593" s="10"/>
      <c r="CA593" s="10"/>
      <c r="CB593" s="10"/>
      <c r="CC593" s="10"/>
      <c r="CD593" s="10"/>
      <c r="CE593" s="10"/>
      <c r="CF593" s="10"/>
      <c r="CG593" s="10"/>
      <c r="CH593" s="10"/>
      <c r="CI593" s="10"/>
      <c r="CJ593" s="10"/>
      <c r="CK593" s="10"/>
      <c r="CL593" s="10"/>
      <c r="CM593" s="10"/>
      <c r="CN593" s="10"/>
      <c r="CO593" s="10"/>
      <c r="CP593" s="10"/>
      <c r="CQ593" s="10"/>
      <c r="CR593" s="10"/>
      <c r="CS593" s="10"/>
      <c r="CT593" s="10"/>
      <c r="CU593" s="10"/>
      <c r="CV593" s="10"/>
      <c r="CW593" s="10"/>
      <c r="CX593" s="10"/>
      <c r="CY593" s="10"/>
      <c r="CZ593" s="10"/>
      <c r="DA593" s="10"/>
      <c r="DB593" s="10"/>
      <c r="DC593" s="10"/>
      <c r="DD593" s="10"/>
      <c r="DE593" s="10"/>
      <c r="DF593" s="10"/>
      <c r="DG593" s="10"/>
      <c r="DH593" s="10"/>
      <c r="DI593" s="10"/>
      <c r="DJ593" s="10"/>
      <c r="DK593" s="10"/>
      <c r="DL593" s="10"/>
      <c r="DM593" s="10"/>
      <c r="DN593" s="10"/>
      <c r="DO593" s="10"/>
      <c r="DP593" s="10"/>
      <c r="DQ593" s="10"/>
      <c r="DR593" s="10"/>
      <c r="DS593" s="10"/>
      <c r="DT593" s="10"/>
      <c r="DU593" s="10"/>
      <c r="DV593" s="10"/>
    </row>
    <row r="594" spans="2:126" ht="15">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c r="BE594" s="10"/>
      <c r="BF594" s="10"/>
      <c r="BG594" s="10"/>
      <c r="BH594" s="10"/>
      <c r="BI594" s="10"/>
      <c r="BJ594" s="10"/>
      <c r="BK594" s="10"/>
      <c r="BL594" s="10"/>
      <c r="BM594" s="10"/>
      <c r="BN594" s="10"/>
      <c r="BO594" s="10"/>
      <c r="BP594" s="10"/>
      <c r="BQ594" s="10"/>
      <c r="BR594" s="10"/>
      <c r="BS594" s="10"/>
      <c r="BT594" s="10"/>
      <c r="BU594" s="10"/>
      <c r="BV594" s="10"/>
      <c r="BW594" s="10"/>
      <c r="BX594" s="10"/>
      <c r="BY594" s="10"/>
      <c r="BZ594" s="10"/>
      <c r="CA594" s="10"/>
      <c r="CB594" s="10"/>
      <c r="CC594" s="10"/>
      <c r="CD594" s="10"/>
      <c r="CE594" s="10"/>
      <c r="CF594" s="10"/>
      <c r="CG594" s="10"/>
      <c r="CH594" s="10"/>
      <c r="CI594" s="10"/>
      <c r="CJ594" s="10"/>
      <c r="CK594" s="10"/>
      <c r="CL594" s="10"/>
      <c r="CM594" s="10"/>
      <c r="CN594" s="10"/>
      <c r="CO594" s="10"/>
      <c r="CP594" s="10"/>
      <c r="CQ594" s="10"/>
      <c r="CR594" s="10"/>
      <c r="CS594" s="10"/>
      <c r="CT594" s="10"/>
      <c r="CU594" s="10"/>
      <c r="CV594" s="10"/>
      <c r="CW594" s="10"/>
      <c r="CX594" s="10"/>
      <c r="CY594" s="10"/>
      <c r="CZ594" s="10"/>
      <c r="DA594" s="10"/>
      <c r="DB594" s="10"/>
      <c r="DC594" s="10"/>
      <c r="DD594" s="10"/>
      <c r="DE594" s="10"/>
      <c r="DF594" s="10"/>
      <c r="DG594" s="10"/>
      <c r="DH594" s="10"/>
      <c r="DI594" s="10"/>
      <c r="DJ594" s="10"/>
      <c r="DK594" s="10"/>
      <c r="DL594" s="10"/>
      <c r="DM594" s="10"/>
      <c r="DN594" s="10"/>
      <c r="DO594" s="10"/>
      <c r="DP594" s="10"/>
      <c r="DQ594" s="10"/>
      <c r="DR594" s="10"/>
      <c r="DS594" s="10"/>
      <c r="DT594" s="10"/>
      <c r="DU594" s="10"/>
      <c r="DV594" s="10"/>
    </row>
    <row r="595" spans="2:126" ht="15">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c r="BE595" s="10"/>
      <c r="BF595" s="10"/>
      <c r="BG595" s="10"/>
      <c r="BH595" s="10"/>
      <c r="BI595" s="10"/>
      <c r="BJ595" s="10"/>
      <c r="BK595" s="10"/>
      <c r="BL595" s="10"/>
      <c r="BM595" s="10"/>
      <c r="BN595" s="10"/>
      <c r="BO595" s="10"/>
      <c r="BP595" s="10"/>
      <c r="BQ595" s="10"/>
      <c r="BR595" s="10"/>
      <c r="BS595" s="10"/>
      <c r="BT595" s="10"/>
      <c r="BU595" s="10"/>
      <c r="BV595" s="10"/>
      <c r="BW595" s="10"/>
      <c r="BX595" s="10"/>
      <c r="BY595" s="10"/>
      <c r="BZ595" s="10"/>
      <c r="CA595" s="10"/>
      <c r="CB595" s="10"/>
      <c r="CC595" s="10"/>
      <c r="CD595" s="10"/>
      <c r="CE595" s="10"/>
      <c r="CF595" s="10"/>
      <c r="CG595" s="10"/>
      <c r="CH595" s="10"/>
      <c r="CI595" s="10"/>
      <c r="CJ595" s="10"/>
      <c r="CK595" s="10"/>
      <c r="CL595" s="10"/>
      <c r="CM595" s="10"/>
      <c r="CN595" s="10"/>
      <c r="CO595" s="10"/>
      <c r="CP595" s="10"/>
      <c r="CQ595" s="10"/>
      <c r="CR595" s="10"/>
      <c r="CS595" s="10"/>
      <c r="CT595" s="10"/>
      <c r="CU595" s="10"/>
      <c r="CV595" s="10"/>
      <c r="CW595" s="10"/>
      <c r="CX595" s="10"/>
      <c r="CY595" s="10"/>
      <c r="CZ595" s="10"/>
      <c r="DA595" s="10"/>
      <c r="DB595" s="10"/>
      <c r="DC595" s="10"/>
      <c r="DD595" s="10"/>
      <c r="DE595" s="10"/>
      <c r="DF595" s="10"/>
      <c r="DG595" s="10"/>
      <c r="DH595" s="10"/>
      <c r="DI595" s="10"/>
      <c r="DJ595" s="10"/>
      <c r="DK595" s="10"/>
      <c r="DL595" s="10"/>
      <c r="DM595" s="10"/>
      <c r="DN595" s="10"/>
      <c r="DO595" s="10"/>
      <c r="DP595" s="10"/>
      <c r="DQ595" s="10"/>
      <c r="DR595" s="10"/>
      <c r="DS595" s="10"/>
      <c r="DT595" s="10"/>
      <c r="DU595" s="10"/>
      <c r="DV595" s="10"/>
    </row>
    <row r="596" spans="2:126" ht="15">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c r="BE596" s="10"/>
      <c r="BF596" s="10"/>
      <c r="BG596" s="10"/>
      <c r="BH596" s="10"/>
      <c r="BI596" s="10"/>
      <c r="BJ596" s="10"/>
      <c r="BK596" s="10"/>
      <c r="BL596" s="10"/>
      <c r="BM596" s="10"/>
      <c r="BN596" s="10"/>
      <c r="BO596" s="10"/>
      <c r="BP596" s="10"/>
      <c r="BQ596" s="10"/>
      <c r="BR596" s="10"/>
      <c r="BS596" s="10"/>
      <c r="BT596" s="10"/>
      <c r="BU596" s="10"/>
      <c r="BV596" s="10"/>
      <c r="BW596" s="10"/>
      <c r="BX596" s="10"/>
      <c r="BY596" s="10"/>
      <c r="BZ596" s="10"/>
      <c r="CA596" s="10"/>
      <c r="CB596" s="10"/>
      <c r="CC596" s="10"/>
      <c r="CD596" s="10"/>
      <c r="CE596" s="10"/>
      <c r="CF596" s="10"/>
      <c r="CG596" s="10"/>
      <c r="CH596" s="10"/>
      <c r="CI596" s="10"/>
      <c r="CJ596" s="10"/>
      <c r="CK596" s="10"/>
      <c r="CL596" s="10"/>
      <c r="CM596" s="10"/>
      <c r="CN596" s="10"/>
      <c r="CO596" s="10"/>
      <c r="CP596" s="10"/>
      <c r="CQ596" s="10"/>
      <c r="CR596" s="10"/>
      <c r="CS596" s="10"/>
      <c r="CT596" s="10"/>
      <c r="CU596" s="10"/>
      <c r="CV596" s="10"/>
      <c r="CW596" s="10"/>
      <c r="CX596" s="10"/>
      <c r="CY596" s="10"/>
      <c r="CZ596" s="10"/>
      <c r="DA596" s="10"/>
      <c r="DB596" s="10"/>
      <c r="DC596" s="10"/>
      <c r="DD596" s="10"/>
      <c r="DE596" s="10"/>
      <c r="DF596" s="10"/>
      <c r="DG596" s="10"/>
      <c r="DH596" s="10"/>
      <c r="DI596" s="10"/>
      <c r="DJ596" s="10"/>
      <c r="DK596" s="10"/>
      <c r="DL596" s="10"/>
      <c r="DM596" s="10"/>
      <c r="DN596" s="10"/>
      <c r="DO596" s="10"/>
      <c r="DP596" s="10"/>
      <c r="DQ596" s="10"/>
      <c r="DR596" s="10"/>
      <c r="DS596" s="10"/>
      <c r="DT596" s="10"/>
      <c r="DU596" s="10"/>
      <c r="DV596" s="10"/>
    </row>
    <row r="597" spans="2:126" ht="15">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c r="BE597" s="10"/>
      <c r="BF597" s="10"/>
      <c r="BG597" s="10"/>
      <c r="BH597" s="10"/>
      <c r="BI597" s="10"/>
      <c r="BJ597" s="10"/>
      <c r="BK597" s="10"/>
      <c r="BL597" s="10"/>
      <c r="BM597" s="10"/>
      <c r="BN597" s="10"/>
      <c r="BO597" s="10"/>
      <c r="BP597" s="10"/>
      <c r="BQ597" s="10"/>
      <c r="BR597" s="10"/>
      <c r="BS597" s="10"/>
      <c r="BT597" s="10"/>
      <c r="BU597" s="10"/>
      <c r="BV597" s="10"/>
      <c r="BW597" s="10"/>
      <c r="BX597" s="10"/>
      <c r="BY597" s="10"/>
      <c r="BZ597" s="10"/>
      <c r="CA597" s="10"/>
      <c r="CB597" s="10"/>
      <c r="CC597" s="10"/>
      <c r="CD597" s="10"/>
      <c r="CE597" s="10"/>
      <c r="CF597" s="10"/>
      <c r="CG597" s="10"/>
      <c r="CH597" s="10"/>
      <c r="CI597" s="10"/>
      <c r="CJ597" s="10"/>
      <c r="CK597" s="10"/>
      <c r="CL597" s="10"/>
      <c r="CM597" s="10"/>
      <c r="CN597" s="10"/>
      <c r="CO597" s="10"/>
      <c r="CP597" s="10"/>
      <c r="CQ597" s="10"/>
      <c r="CR597" s="10"/>
      <c r="CS597" s="10"/>
      <c r="CT597" s="10"/>
      <c r="CU597" s="10"/>
      <c r="CV597" s="10"/>
      <c r="CW597" s="10"/>
      <c r="CX597" s="10"/>
      <c r="CY597" s="10"/>
      <c r="CZ597" s="10"/>
      <c r="DA597" s="10"/>
      <c r="DB597" s="10"/>
      <c r="DC597" s="10"/>
      <c r="DD597" s="10"/>
      <c r="DE597" s="10"/>
      <c r="DF597" s="10"/>
      <c r="DG597" s="10"/>
      <c r="DH597" s="10"/>
      <c r="DI597" s="10"/>
      <c r="DJ597" s="10"/>
      <c r="DK597" s="10"/>
      <c r="DL597" s="10"/>
      <c r="DM597" s="10"/>
      <c r="DN597" s="10"/>
      <c r="DO597" s="10"/>
      <c r="DP597" s="10"/>
      <c r="DQ597" s="10"/>
      <c r="DR597" s="10"/>
      <c r="DS597" s="10"/>
      <c r="DT597" s="10"/>
      <c r="DU597" s="10"/>
      <c r="DV597" s="10"/>
    </row>
    <row r="598" spans="2:126" ht="15">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c r="BE598" s="10"/>
      <c r="BF598" s="10"/>
      <c r="BG598" s="10"/>
      <c r="BH598" s="10"/>
      <c r="BI598" s="10"/>
      <c r="BJ598" s="10"/>
      <c r="BK598" s="10"/>
      <c r="BL598" s="10"/>
      <c r="BM598" s="10"/>
      <c r="BN598" s="10"/>
      <c r="BO598" s="10"/>
      <c r="BP598" s="10"/>
      <c r="BQ598" s="10"/>
      <c r="BR598" s="10"/>
      <c r="BS598" s="10"/>
      <c r="BT598" s="10"/>
      <c r="BU598" s="10"/>
      <c r="BV598" s="10"/>
      <c r="BW598" s="10"/>
      <c r="BX598" s="10"/>
      <c r="BY598" s="10"/>
      <c r="BZ598" s="10"/>
      <c r="CA598" s="10"/>
      <c r="CB598" s="10"/>
      <c r="CC598" s="10"/>
      <c r="CD598" s="10"/>
      <c r="CE598" s="10"/>
      <c r="CF598" s="10"/>
      <c r="CG598" s="10"/>
      <c r="CH598" s="10"/>
      <c r="CI598" s="10"/>
      <c r="CJ598" s="10"/>
      <c r="CK598" s="10"/>
      <c r="CL598" s="10"/>
      <c r="CM598" s="10"/>
      <c r="CN598" s="10"/>
      <c r="CO598" s="10"/>
      <c r="CP598" s="10"/>
      <c r="CQ598" s="10"/>
      <c r="CR598" s="10"/>
      <c r="CS598" s="10"/>
      <c r="CT598" s="10"/>
      <c r="CU598" s="10"/>
      <c r="CV598" s="10"/>
      <c r="CW598" s="10"/>
      <c r="CX598" s="10"/>
      <c r="CY598" s="10"/>
      <c r="CZ598" s="10"/>
      <c r="DA598" s="10"/>
      <c r="DB598" s="10"/>
      <c r="DC598" s="10"/>
      <c r="DD598" s="10"/>
      <c r="DE598" s="10"/>
      <c r="DF598" s="10"/>
      <c r="DG598" s="10"/>
      <c r="DH598" s="10"/>
      <c r="DI598" s="10"/>
      <c r="DJ598" s="10"/>
      <c r="DK598" s="10"/>
      <c r="DL598" s="10"/>
      <c r="DM598" s="10"/>
      <c r="DN598" s="10"/>
      <c r="DO598" s="10"/>
      <c r="DP598" s="10"/>
      <c r="DQ598" s="10"/>
      <c r="DR598" s="10"/>
      <c r="DS598" s="10"/>
      <c r="DT598" s="10"/>
      <c r="DU598" s="10"/>
      <c r="DV598" s="10"/>
    </row>
    <row r="599" spans="2:126" ht="15">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c r="BE599" s="10"/>
      <c r="BF599" s="10"/>
      <c r="BG599" s="10"/>
      <c r="BH599" s="10"/>
      <c r="BI599" s="10"/>
      <c r="BJ599" s="10"/>
      <c r="BK599" s="10"/>
      <c r="BL599" s="10"/>
      <c r="BM599" s="10"/>
      <c r="BN599" s="10"/>
      <c r="BO599" s="10"/>
      <c r="BP599" s="10"/>
      <c r="BQ599" s="10"/>
      <c r="BR599" s="10"/>
      <c r="BS599" s="10"/>
      <c r="BT599" s="10"/>
      <c r="BU599" s="10"/>
      <c r="BV599" s="10"/>
      <c r="BW599" s="10"/>
      <c r="BX599" s="10"/>
      <c r="BY599" s="10"/>
      <c r="BZ599" s="10"/>
      <c r="CA599" s="10"/>
      <c r="CB599" s="10"/>
      <c r="CC599" s="10"/>
      <c r="CD599" s="10"/>
      <c r="CE599" s="10"/>
      <c r="CF599" s="10"/>
      <c r="CG599" s="10"/>
      <c r="CH599" s="10"/>
      <c r="CI599" s="10"/>
      <c r="CJ599" s="10"/>
      <c r="CK599" s="10"/>
      <c r="CL599" s="10"/>
      <c r="CM599" s="10"/>
      <c r="CN599" s="10"/>
      <c r="CO599" s="10"/>
      <c r="CP599" s="10"/>
      <c r="CQ599" s="10"/>
      <c r="CR599" s="10"/>
      <c r="CS599" s="10"/>
      <c r="CT599" s="10"/>
      <c r="CU599" s="10"/>
      <c r="CV599" s="10"/>
      <c r="CW599" s="10"/>
      <c r="CX599" s="10"/>
      <c r="CY599" s="10"/>
      <c r="CZ599" s="10"/>
      <c r="DA599" s="10"/>
      <c r="DB599" s="10"/>
      <c r="DC599" s="10"/>
      <c r="DD599" s="10"/>
      <c r="DE599" s="10"/>
      <c r="DF599" s="10"/>
      <c r="DG599" s="10"/>
      <c r="DH599" s="10"/>
      <c r="DI599" s="10"/>
      <c r="DJ599" s="10"/>
      <c r="DK599" s="10"/>
      <c r="DL599" s="10"/>
      <c r="DM599" s="10"/>
      <c r="DN599" s="10"/>
      <c r="DO599" s="10"/>
      <c r="DP599" s="10"/>
      <c r="DQ599" s="10"/>
      <c r="DR599" s="10"/>
      <c r="DS599" s="10"/>
      <c r="DT599" s="10"/>
      <c r="DU599" s="10"/>
      <c r="DV599" s="10"/>
    </row>
    <row r="600" spans="2:126" ht="15">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c r="BE600" s="10"/>
      <c r="BF600" s="10"/>
      <c r="BG600" s="10"/>
      <c r="BH600" s="10"/>
      <c r="BI600" s="10"/>
      <c r="BJ600" s="10"/>
      <c r="BK600" s="10"/>
      <c r="BL600" s="10"/>
      <c r="BM600" s="10"/>
      <c r="BN600" s="10"/>
      <c r="BO600" s="10"/>
      <c r="BP600" s="10"/>
      <c r="BQ600" s="10"/>
      <c r="BR600" s="10"/>
      <c r="BS600" s="10"/>
      <c r="BT600" s="10"/>
      <c r="BU600" s="10"/>
      <c r="BV600" s="10"/>
      <c r="BW600" s="10"/>
      <c r="BX600" s="10"/>
      <c r="BY600" s="10"/>
      <c r="BZ600" s="10"/>
      <c r="CA600" s="10"/>
      <c r="CB600" s="10"/>
      <c r="CC600" s="10"/>
      <c r="CD600" s="10"/>
      <c r="CE600" s="10"/>
      <c r="CF600" s="10"/>
      <c r="CG600" s="10"/>
      <c r="CH600" s="10"/>
      <c r="CI600" s="10"/>
      <c r="CJ600" s="10"/>
      <c r="CK600" s="10"/>
      <c r="CL600" s="10"/>
      <c r="CM600" s="10"/>
      <c r="CN600" s="10"/>
      <c r="CO600" s="10"/>
      <c r="CP600" s="10"/>
      <c r="CQ600" s="10"/>
      <c r="CR600" s="10"/>
      <c r="CS600" s="10"/>
      <c r="CT600" s="10"/>
      <c r="CU600" s="10"/>
      <c r="CV600" s="10"/>
      <c r="CW600" s="10"/>
      <c r="CX600" s="10"/>
      <c r="CY600" s="10"/>
      <c r="CZ600" s="10"/>
      <c r="DA600" s="10"/>
      <c r="DB600" s="10"/>
      <c r="DC600" s="10"/>
      <c r="DD600" s="10"/>
      <c r="DE600" s="10"/>
      <c r="DF600" s="10"/>
      <c r="DG600" s="10"/>
      <c r="DH600" s="10"/>
      <c r="DI600" s="10"/>
      <c r="DJ600" s="10"/>
      <c r="DK600" s="10"/>
      <c r="DL600" s="10"/>
      <c r="DM600" s="10"/>
      <c r="DN600" s="10"/>
      <c r="DO600" s="10"/>
      <c r="DP600" s="10"/>
      <c r="DQ600" s="10"/>
      <c r="DR600" s="10"/>
      <c r="DS600" s="10"/>
      <c r="DT600" s="10"/>
      <c r="DU600" s="10"/>
      <c r="DV600" s="10"/>
    </row>
    <row r="601" spans="2:126" ht="15">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c r="BE601" s="10"/>
      <c r="BF601" s="10"/>
      <c r="BG601" s="10"/>
      <c r="BH601" s="10"/>
      <c r="BI601" s="10"/>
      <c r="BJ601" s="10"/>
      <c r="BK601" s="10"/>
      <c r="BL601" s="10"/>
      <c r="BM601" s="10"/>
      <c r="BN601" s="10"/>
      <c r="BO601" s="10"/>
      <c r="BP601" s="10"/>
      <c r="BQ601" s="10"/>
      <c r="BR601" s="10"/>
      <c r="BS601" s="10"/>
      <c r="BT601" s="10"/>
      <c r="BU601" s="10"/>
      <c r="BV601" s="10"/>
      <c r="BW601" s="10"/>
      <c r="BX601" s="10"/>
      <c r="BY601" s="10"/>
      <c r="BZ601" s="10"/>
      <c r="CA601" s="10"/>
      <c r="CB601" s="10"/>
      <c r="CC601" s="10"/>
      <c r="CD601" s="10"/>
      <c r="CE601" s="10"/>
      <c r="CF601" s="10"/>
      <c r="CG601" s="10"/>
      <c r="CH601" s="10"/>
      <c r="CI601" s="10"/>
      <c r="CJ601" s="10"/>
      <c r="CK601" s="10"/>
      <c r="CL601" s="10"/>
      <c r="CM601" s="10"/>
      <c r="CN601" s="10"/>
      <c r="CO601" s="10"/>
      <c r="CP601" s="10"/>
      <c r="CQ601" s="10"/>
      <c r="CR601" s="10"/>
      <c r="CS601" s="10"/>
      <c r="CT601" s="10"/>
      <c r="CU601" s="10"/>
      <c r="CV601" s="10"/>
      <c r="CW601" s="10"/>
      <c r="CX601" s="10"/>
      <c r="CY601" s="10"/>
      <c r="CZ601" s="10"/>
      <c r="DA601" s="10"/>
      <c r="DB601" s="10"/>
      <c r="DC601" s="10"/>
      <c r="DD601" s="10"/>
      <c r="DE601" s="10"/>
      <c r="DF601" s="10"/>
      <c r="DG601" s="10"/>
      <c r="DH601" s="10"/>
      <c r="DI601" s="10"/>
      <c r="DJ601" s="10"/>
      <c r="DK601" s="10"/>
      <c r="DL601" s="10"/>
      <c r="DM601" s="10"/>
      <c r="DN601" s="10"/>
      <c r="DO601" s="10"/>
      <c r="DP601" s="10"/>
      <c r="DQ601" s="10"/>
      <c r="DR601" s="10"/>
      <c r="DS601" s="10"/>
      <c r="DT601" s="10"/>
      <c r="DU601" s="10"/>
      <c r="DV601" s="10"/>
    </row>
    <row r="602" spans="2:126" ht="15">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c r="BE602" s="10"/>
      <c r="BF602" s="10"/>
      <c r="BG602" s="10"/>
      <c r="BH602" s="10"/>
      <c r="BI602" s="10"/>
      <c r="BJ602" s="10"/>
      <c r="BK602" s="10"/>
      <c r="BL602" s="10"/>
      <c r="BM602" s="10"/>
      <c r="BN602" s="10"/>
      <c r="BO602" s="10"/>
      <c r="BP602" s="10"/>
      <c r="BQ602" s="10"/>
      <c r="BR602" s="10"/>
      <c r="BS602" s="10"/>
      <c r="BT602" s="10"/>
      <c r="BU602" s="10"/>
      <c r="BV602" s="10"/>
      <c r="BW602" s="10"/>
      <c r="BX602" s="10"/>
      <c r="BY602" s="10"/>
      <c r="BZ602" s="10"/>
      <c r="CA602" s="10"/>
      <c r="CB602" s="10"/>
      <c r="CC602" s="10"/>
      <c r="CD602" s="10"/>
      <c r="CE602" s="10"/>
      <c r="CF602" s="10"/>
      <c r="CG602" s="10"/>
      <c r="CH602" s="10"/>
      <c r="CI602" s="10"/>
      <c r="CJ602" s="10"/>
      <c r="CK602" s="10"/>
      <c r="CL602" s="10"/>
      <c r="CM602" s="10"/>
      <c r="CN602" s="10"/>
      <c r="CO602" s="10"/>
      <c r="CP602" s="10"/>
      <c r="CQ602" s="10"/>
      <c r="CR602" s="10"/>
      <c r="CS602" s="10"/>
      <c r="CT602" s="10"/>
      <c r="CU602" s="10"/>
      <c r="CV602" s="10"/>
      <c r="CW602" s="10"/>
      <c r="CX602" s="10"/>
      <c r="CY602" s="10"/>
      <c r="CZ602" s="10"/>
      <c r="DA602" s="10"/>
      <c r="DB602" s="10"/>
      <c r="DC602" s="10"/>
      <c r="DD602" s="10"/>
      <c r="DE602" s="10"/>
      <c r="DF602" s="10"/>
      <c r="DG602" s="10"/>
      <c r="DH602" s="10"/>
      <c r="DI602" s="10"/>
      <c r="DJ602" s="10"/>
      <c r="DK602" s="10"/>
      <c r="DL602" s="10"/>
      <c r="DM602" s="10"/>
      <c r="DN602" s="10"/>
      <c r="DO602" s="10"/>
      <c r="DP602" s="10"/>
      <c r="DQ602" s="10"/>
      <c r="DR602" s="10"/>
      <c r="DS602" s="10"/>
      <c r="DT602" s="10"/>
      <c r="DU602" s="10"/>
      <c r="DV602" s="10"/>
    </row>
    <row r="603" spans="2:126" ht="15">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c r="BC603" s="10"/>
      <c r="BD603" s="10"/>
      <c r="BE603" s="10"/>
      <c r="BF603" s="10"/>
      <c r="BG603" s="10"/>
      <c r="BH603" s="10"/>
      <c r="BI603" s="10"/>
      <c r="BJ603" s="10"/>
      <c r="BK603" s="10"/>
      <c r="BL603" s="10"/>
      <c r="BM603" s="10"/>
      <c r="BN603" s="10"/>
      <c r="BO603" s="10"/>
      <c r="BP603" s="10"/>
      <c r="BQ603" s="10"/>
      <c r="BR603" s="10"/>
      <c r="BS603" s="10"/>
      <c r="BT603" s="10"/>
      <c r="BU603" s="10"/>
      <c r="BV603" s="10"/>
      <c r="BW603" s="10"/>
      <c r="BX603" s="10"/>
      <c r="BY603" s="10"/>
      <c r="BZ603" s="10"/>
      <c r="CA603" s="10"/>
      <c r="CB603" s="10"/>
      <c r="CC603" s="10"/>
      <c r="CD603" s="10"/>
      <c r="CE603" s="10"/>
      <c r="CF603" s="10"/>
      <c r="CG603" s="10"/>
      <c r="CH603" s="10"/>
      <c r="CI603" s="10"/>
      <c r="CJ603" s="10"/>
      <c r="CK603" s="10"/>
      <c r="CL603" s="10"/>
      <c r="CM603" s="10"/>
      <c r="CN603" s="10"/>
      <c r="CO603" s="10"/>
      <c r="CP603" s="10"/>
      <c r="CQ603" s="10"/>
      <c r="CR603" s="10"/>
      <c r="CS603" s="10"/>
      <c r="CT603" s="10"/>
      <c r="CU603" s="10"/>
      <c r="CV603" s="10"/>
      <c r="CW603" s="10"/>
      <c r="CX603" s="10"/>
      <c r="CY603" s="10"/>
      <c r="CZ603" s="10"/>
      <c r="DA603" s="10"/>
      <c r="DB603" s="10"/>
      <c r="DC603" s="10"/>
      <c r="DD603" s="10"/>
      <c r="DE603" s="10"/>
      <c r="DF603" s="10"/>
      <c r="DG603" s="10"/>
      <c r="DH603" s="10"/>
      <c r="DI603" s="10"/>
      <c r="DJ603" s="10"/>
      <c r="DK603" s="10"/>
      <c r="DL603" s="10"/>
      <c r="DM603" s="10"/>
      <c r="DN603" s="10"/>
      <c r="DO603" s="10"/>
      <c r="DP603" s="10"/>
      <c r="DQ603" s="10"/>
      <c r="DR603" s="10"/>
      <c r="DS603" s="10"/>
      <c r="DT603" s="10"/>
      <c r="DU603" s="10"/>
      <c r="DV603" s="10"/>
    </row>
    <row r="604" spans="2:126" ht="15">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c r="BE604" s="10"/>
      <c r="BF604" s="10"/>
      <c r="BG604" s="10"/>
      <c r="BH604" s="10"/>
      <c r="BI604" s="10"/>
      <c r="BJ604" s="10"/>
      <c r="BK604" s="10"/>
      <c r="BL604" s="10"/>
      <c r="BM604" s="10"/>
      <c r="BN604" s="10"/>
      <c r="BO604" s="10"/>
      <c r="BP604" s="10"/>
      <c r="BQ604" s="10"/>
      <c r="BR604" s="10"/>
      <c r="BS604" s="10"/>
      <c r="BT604" s="10"/>
      <c r="BU604" s="10"/>
      <c r="BV604" s="10"/>
      <c r="BW604" s="10"/>
      <c r="BX604" s="10"/>
      <c r="BY604" s="10"/>
      <c r="BZ604" s="10"/>
      <c r="CA604" s="10"/>
      <c r="CB604" s="10"/>
      <c r="CC604" s="10"/>
      <c r="CD604" s="10"/>
      <c r="CE604" s="10"/>
      <c r="CF604" s="10"/>
      <c r="CG604" s="10"/>
      <c r="CH604" s="10"/>
      <c r="CI604" s="10"/>
      <c r="CJ604" s="10"/>
      <c r="CK604" s="10"/>
      <c r="CL604" s="10"/>
      <c r="CM604" s="10"/>
      <c r="CN604" s="10"/>
      <c r="CO604" s="10"/>
      <c r="CP604" s="10"/>
      <c r="CQ604" s="10"/>
      <c r="CR604" s="10"/>
      <c r="CS604" s="10"/>
      <c r="CT604" s="10"/>
      <c r="CU604" s="10"/>
      <c r="CV604" s="10"/>
      <c r="CW604" s="10"/>
      <c r="CX604" s="10"/>
      <c r="CY604" s="10"/>
      <c r="CZ604" s="10"/>
      <c r="DA604" s="10"/>
      <c r="DB604" s="10"/>
      <c r="DC604" s="10"/>
      <c r="DD604" s="10"/>
      <c r="DE604" s="10"/>
      <c r="DF604" s="10"/>
      <c r="DG604" s="10"/>
      <c r="DH604" s="10"/>
      <c r="DI604" s="10"/>
      <c r="DJ604" s="10"/>
      <c r="DK604" s="10"/>
      <c r="DL604" s="10"/>
      <c r="DM604" s="10"/>
      <c r="DN604" s="10"/>
      <c r="DO604" s="10"/>
      <c r="DP604" s="10"/>
      <c r="DQ604" s="10"/>
      <c r="DR604" s="10"/>
      <c r="DS604" s="10"/>
      <c r="DT604" s="10"/>
      <c r="DU604" s="10"/>
      <c r="DV604" s="10"/>
    </row>
    <row r="605" spans="2:126" ht="15">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c r="BC605" s="10"/>
      <c r="BD605" s="10"/>
      <c r="BE605" s="10"/>
      <c r="BF605" s="10"/>
      <c r="BG605" s="10"/>
      <c r="BH605" s="10"/>
      <c r="BI605" s="10"/>
      <c r="BJ605" s="10"/>
      <c r="BK605" s="10"/>
      <c r="BL605" s="10"/>
      <c r="BM605" s="10"/>
      <c r="BN605" s="10"/>
      <c r="BO605" s="10"/>
      <c r="BP605" s="10"/>
      <c r="BQ605" s="10"/>
      <c r="BR605" s="10"/>
      <c r="BS605" s="10"/>
      <c r="BT605" s="10"/>
      <c r="BU605" s="10"/>
      <c r="BV605" s="10"/>
      <c r="BW605" s="10"/>
      <c r="BX605" s="10"/>
      <c r="BY605" s="10"/>
      <c r="BZ605" s="10"/>
      <c r="CA605" s="10"/>
      <c r="CB605" s="10"/>
      <c r="CC605" s="10"/>
      <c r="CD605" s="10"/>
      <c r="CE605" s="10"/>
      <c r="CF605" s="10"/>
      <c r="CG605" s="10"/>
      <c r="CH605" s="10"/>
      <c r="CI605" s="10"/>
      <c r="CJ605" s="10"/>
      <c r="CK605" s="10"/>
      <c r="CL605" s="10"/>
      <c r="CM605" s="10"/>
      <c r="CN605" s="10"/>
      <c r="CO605" s="10"/>
      <c r="CP605" s="10"/>
      <c r="CQ605" s="10"/>
      <c r="CR605" s="10"/>
      <c r="CS605" s="10"/>
      <c r="CT605" s="10"/>
      <c r="CU605" s="10"/>
      <c r="CV605" s="10"/>
      <c r="CW605" s="10"/>
      <c r="CX605" s="10"/>
      <c r="CY605" s="10"/>
      <c r="CZ605" s="10"/>
      <c r="DA605" s="10"/>
      <c r="DB605" s="10"/>
      <c r="DC605" s="10"/>
      <c r="DD605" s="10"/>
      <c r="DE605" s="10"/>
      <c r="DF605" s="10"/>
      <c r="DG605" s="10"/>
      <c r="DH605" s="10"/>
      <c r="DI605" s="10"/>
      <c r="DJ605" s="10"/>
      <c r="DK605" s="10"/>
      <c r="DL605" s="10"/>
      <c r="DM605" s="10"/>
      <c r="DN605" s="10"/>
      <c r="DO605" s="10"/>
      <c r="DP605" s="10"/>
      <c r="DQ605" s="10"/>
      <c r="DR605" s="10"/>
      <c r="DS605" s="10"/>
      <c r="DT605" s="10"/>
      <c r="DU605" s="10"/>
      <c r="DV605" s="10"/>
    </row>
    <row r="606" spans="2:126" ht="15">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c r="BC606" s="10"/>
      <c r="BD606" s="10"/>
      <c r="BE606" s="10"/>
      <c r="BF606" s="10"/>
      <c r="BG606" s="10"/>
      <c r="BH606" s="10"/>
      <c r="BI606" s="10"/>
      <c r="BJ606" s="10"/>
      <c r="BK606" s="10"/>
      <c r="BL606" s="10"/>
      <c r="BM606" s="10"/>
      <c r="BN606" s="10"/>
      <c r="BO606" s="10"/>
      <c r="BP606" s="10"/>
      <c r="BQ606" s="10"/>
      <c r="BR606" s="10"/>
      <c r="BS606" s="10"/>
      <c r="BT606" s="10"/>
      <c r="BU606" s="10"/>
      <c r="BV606" s="10"/>
      <c r="BW606" s="10"/>
      <c r="BX606" s="10"/>
      <c r="BY606" s="10"/>
      <c r="BZ606" s="10"/>
      <c r="CA606" s="10"/>
      <c r="CB606" s="10"/>
      <c r="CC606" s="10"/>
      <c r="CD606" s="10"/>
      <c r="CE606" s="10"/>
      <c r="CF606" s="10"/>
      <c r="CG606" s="10"/>
      <c r="CH606" s="10"/>
      <c r="CI606" s="10"/>
      <c r="CJ606" s="10"/>
      <c r="CK606" s="10"/>
      <c r="CL606" s="10"/>
      <c r="CM606" s="10"/>
      <c r="CN606" s="10"/>
      <c r="CO606" s="10"/>
      <c r="CP606" s="10"/>
      <c r="CQ606" s="10"/>
      <c r="CR606" s="10"/>
      <c r="CS606" s="10"/>
      <c r="CT606" s="10"/>
      <c r="CU606" s="10"/>
      <c r="CV606" s="10"/>
      <c r="CW606" s="10"/>
      <c r="CX606" s="10"/>
      <c r="CY606" s="10"/>
      <c r="CZ606" s="10"/>
      <c r="DA606" s="10"/>
      <c r="DB606" s="10"/>
      <c r="DC606" s="10"/>
      <c r="DD606" s="10"/>
      <c r="DE606" s="10"/>
      <c r="DF606" s="10"/>
      <c r="DG606" s="10"/>
      <c r="DH606" s="10"/>
      <c r="DI606" s="10"/>
      <c r="DJ606" s="10"/>
      <c r="DK606" s="10"/>
      <c r="DL606" s="10"/>
      <c r="DM606" s="10"/>
      <c r="DN606" s="10"/>
      <c r="DO606" s="10"/>
      <c r="DP606" s="10"/>
      <c r="DQ606" s="10"/>
      <c r="DR606" s="10"/>
      <c r="DS606" s="10"/>
      <c r="DT606" s="10"/>
      <c r="DU606" s="10"/>
      <c r="DV606" s="10"/>
    </row>
    <row r="607" spans="2:126" ht="15">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c r="BE607" s="10"/>
      <c r="BF607" s="10"/>
      <c r="BG607" s="10"/>
      <c r="BH607" s="10"/>
      <c r="BI607" s="10"/>
      <c r="BJ607" s="10"/>
      <c r="BK607" s="10"/>
      <c r="BL607" s="10"/>
      <c r="BM607" s="10"/>
      <c r="BN607" s="10"/>
      <c r="BO607" s="10"/>
      <c r="BP607" s="10"/>
      <c r="BQ607" s="10"/>
      <c r="BR607" s="10"/>
      <c r="BS607" s="10"/>
      <c r="BT607" s="10"/>
      <c r="BU607" s="10"/>
      <c r="BV607" s="10"/>
      <c r="BW607" s="10"/>
      <c r="BX607" s="10"/>
      <c r="BY607" s="10"/>
      <c r="BZ607" s="10"/>
      <c r="CA607" s="10"/>
      <c r="CB607" s="10"/>
      <c r="CC607" s="10"/>
      <c r="CD607" s="10"/>
      <c r="CE607" s="10"/>
      <c r="CF607" s="10"/>
      <c r="CG607" s="10"/>
      <c r="CH607" s="10"/>
      <c r="CI607" s="10"/>
      <c r="CJ607" s="10"/>
      <c r="CK607" s="10"/>
      <c r="CL607" s="10"/>
      <c r="CM607" s="10"/>
      <c r="CN607" s="10"/>
      <c r="CO607" s="10"/>
      <c r="CP607" s="10"/>
      <c r="CQ607" s="10"/>
      <c r="CR607" s="10"/>
      <c r="CS607" s="10"/>
      <c r="CT607" s="10"/>
      <c r="CU607" s="10"/>
      <c r="CV607" s="10"/>
      <c r="CW607" s="10"/>
      <c r="CX607" s="10"/>
      <c r="CY607" s="10"/>
      <c r="CZ607" s="10"/>
      <c r="DA607" s="10"/>
      <c r="DB607" s="10"/>
      <c r="DC607" s="10"/>
      <c r="DD607" s="10"/>
      <c r="DE607" s="10"/>
      <c r="DF607" s="10"/>
      <c r="DG607" s="10"/>
      <c r="DH607" s="10"/>
      <c r="DI607" s="10"/>
      <c r="DJ607" s="10"/>
      <c r="DK607" s="10"/>
      <c r="DL607" s="10"/>
      <c r="DM607" s="10"/>
      <c r="DN607" s="10"/>
      <c r="DO607" s="10"/>
      <c r="DP607" s="10"/>
      <c r="DQ607" s="10"/>
      <c r="DR607" s="10"/>
      <c r="DS607" s="10"/>
      <c r="DT607" s="10"/>
      <c r="DU607" s="10"/>
      <c r="DV607" s="10"/>
    </row>
    <row r="608" spans="2:126" ht="15">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c r="BE608" s="10"/>
      <c r="BF608" s="10"/>
      <c r="BG608" s="10"/>
      <c r="BH608" s="10"/>
      <c r="BI608" s="10"/>
      <c r="BJ608" s="10"/>
      <c r="BK608" s="10"/>
      <c r="BL608" s="10"/>
      <c r="BM608" s="10"/>
      <c r="BN608" s="10"/>
      <c r="BO608" s="10"/>
      <c r="BP608" s="10"/>
      <c r="BQ608" s="10"/>
      <c r="BR608" s="10"/>
      <c r="BS608" s="10"/>
      <c r="BT608" s="10"/>
      <c r="BU608" s="10"/>
      <c r="BV608" s="10"/>
      <c r="BW608" s="10"/>
      <c r="BX608" s="10"/>
      <c r="BY608" s="10"/>
      <c r="BZ608" s="10"/>
      <c r="CA608" s="10"/>
      <c r="CB608" s="10"/>
      <c r="CC608" s="10"/>
      <c r="CD608" s="10"/>
      <c r="CE608" s="10"/>
      <c r="CF608" s="10"/>
      <c r="CG608" s="10"/>
      <c r="CH608" s="10"/>
      <c r="CI608" s="10"/>
      <c r="CJ608" s="10"/>
      <c r="CK608" s="10"/>
      <c r="CL608" s="10"/>
      <c r="CM608" s="10"/>
      <c r="CN608" s="10"/>
      <c r="CO608" s="10"/>
      <c r="CP608" s="10"/>
      <c r="CQ608" s="10"/>
      <c r="CR608" s="10"/>
      <c r="CS608" s="10"/>
      <c r="CT608" s="10"/>
      <c r="CU608" s="10"/>
      <c r="CV608" s="10"/>
      <c r="CW608" s="10"/>
      <c r="CX608" s="10"/>
      <c r="CY608" s="10"/>
      <c r="CZ608" s="10"/>
      <c r="DA608" s="10"/>
      <c r="DB608" s="10"/>
      <c r="DC608" s="10"/>
      <c r="DD608" s="10"/>
      <c r="DE608" s="10"/>
      <c r="DF608" s="10"/>
      <c r="DG608" s="10"/>
      <c r="DH608" s="10"/>
      <c r="DI608" s="10"/>
      <c r="DJ608" s="10"/>
      <c r="DK608" s="10"/>
      <c r="DL608" s="10"/>
      <c r="DM608" s="10"/>
      <c r="DN608" s="10"/>
      <c r="DO608" s="10"/>
      <c r="DP608" s="10"/>
      <c r="DQ608" s="10"/>
      <c r="DR608" s="10"/>
      <c r="DS608" s="10"/>
      <c r="DT608" s="10"/>
      <c r="DU608" s="10"/>
      <c r="DV608" s="10"/>
    </row>
    <row r="609" spans="2:126" ht="15">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c r="BC609" s="10"/>
      <c r="BD609" s="10"/>
      <c r="BE609" s="10"/>
      <c r="BF609" s="10"/>
      <c r="BG609" s="10"/>
      <c r="BH609" s="10"/>
      <c r="BI609" s="10"/>
      <c r="BJ609" s="10"/>
      <c r="BK609" s="10"/>
      <c r="BL609" s="10"/>
      <c r="BM609" s="10"/>
      <c r="BN609" s="10"/>
      <c r="BO609" s="10"/>
      <c r="BP609" s="10"/>
      <c r="BQ609" s="10"/>
      <c r="BR609" s="10"/>
      <c r="BS609" s="10"/>
      <c r="BT609" s="10"/>
      <c r="BU609" s="10"/>
      <c r="BV609" s="10"/>
      <c r="BW609" s="10"/>
      <c r="BX609" s="10"/>
      <c r="BY609" s="10"/>
      <c r="BZ609" s="10"/>
      <c r="CA609" s="10"/>
      <c r="CB609" s="10"/>
      <c r="CC609" s="10"/>
      <c r="CD609" s="10"/>
      <c r="CE609" s="10"/>
      <c r="CF609" s="10"/>
      <c r="CG609" s="10"/>
      <c r="CH609" s="10"/>
      <c r="CI609" s="10"/>
      <c r="CJ609" s="10"/>
      <c r="CK609" s="10"/>
      <c r="CL609" s="10"/>
      <c r="CM609" s="10"/>
      <c r="CN609" s="10"/>
      <c r="CO609" s="10"/>
      <c r="CP609" s="10"/>
      <c r="CQ609" s="10"/>
      <c r="CR609" s="10"/>
      <c r="CS609" s="10"/>
      <c r="CT609" s="10"/>
      <c r="CU609" s="10"/>
      <c r="CV609" s="10"/>
      <c r="CW609" s="10"/>
      <c r="CX609" s="10"/>
      <c r="CY609" s="10"/>
      <c r="CZ609" s="10"/>
      <c r="DA609" s="10"/>
      <c r="DB609" s="10"/>
      <c r="DC609" s="10"/>
      <c r="DD609" s="10"/>
      <c r="DE609" s="10"/>
      <c r="DF609" s="10"/>
      <c r="DG609" s="10"/>
      <c r="DH609" s="10"/>
      <c r="DI609" s="10"/>
      <c r="DJ609" s="10"/>
      <c r="DK609" s="10"/>
      <c r="DL609" s="10"/>
      <c r="DM609" s="10"/>
      <c r="DN609" s="10"/>
      <c r="DO609" s="10"/>
      <c r="DP609" s="10"/>
      <c r="DQ609" s="10"/>
      <c r="DR609" s="10"/>
      <c r="DS609" s="10"/>
      <c r="DT609" s="10"/>
      <c r="DU609" s="10"/>
      <c r="DV609" s="10"/>
    </row>
    <row r="610" spans="2:126" ht="15">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c r="BC610" s="10"/>
      <c r="BD610" s="10"/>
      <c r="BE610" s="10"/>
      <c r="BF610" s="10"/>
      <c r="BG610" s="10"/>
      <c r="BH610" s="10"/>
      <c r="BI610" s="10"/>
      <c r="BJ610" s="10"/>
      <c r="BK610" s="10"/>
      <c r="BL610" s="10"/>
      <c r="BM610" s="10"/>
      <c r="BN610" s="10"/>
      <c r="BO610" s="10"/>
      <c r="BP610" s="10"/>
      <c r="BQ610" s="10"/>
      <c r="BR610" s="10"/>
      <c r="BS610" s="10"/>
      <c r="BT610" s="10"/>
      <c r="BU610" s="10"/>
      <c r="BV610" s="10"/>
      <c r="BW610" s="10"/>
      <c r="BX610" s="10"/>
      <c r="BY610" s="10"/>
      <c r="BZ610" s="10"/>
      <c r="CA610" s="10"/>
      <c r="CB610" s="10"/>
      <c r="CC610" s="10"/>
      <c r="CD610" s="10"/>
      <c r="CE610" s="10"/>
      <c r="CF610" s="10"/>
      <c r="CG610" s="10"/>
      <c r="CH610" s="10"/>
      <c r="CI610" s="10"/>
      <c r="CJ610" s="10"/>
      <c r="CK610" s="10"/>
      <c r="CL610" s="10"/>
      <c r="CM610" s="10"/>
      <c r="CN610" s="10"/>
      <c r="CO610" s="10"/>
      <c r="CP610" s="10"/>
      <c r="CQ610" s="10"/>
      <c r="CR610" s="10"/>
      <c r="CS610" s="10"/>
      <c r="CT610" s="10"/>
      <c r="CU610" s="10"/>
      <c r="CV610" s="10"/>
      <c r="CW610" s="10"/>
      <c r="CX610" s="10"/>
      <c r="CY610" s="10"/>
      <c r="CZ610" s="10"/>
      <c r="DA610" s="10"/>
      <c r="DB610" s="10"/>
      <c r="DC610" s="10"/>
      <c r="DD610" s="10"/>
      <c r="DE610" s="10"/>
      <c r="DF610" s="10"/>
      <c r="DG610" s="10"/>
      <c r="DH610" s="10"/>
      <c r="DI610" s="10"/>
      <c r="DJ610" s="10"/>
      <c r="DK610" s="10"/>
      <c r="DL610" s="10"/>
      <c r="DM610" s="10"/>
      <c r="DN610" s="10"/>
      <c r="DO610" s="10"/>
      <c r="DP610" s="10"/>
      <c r="DQ610" s="10"/>
      <c r="DR610" s="10"/>
      <c r="DS610" s="10"/>
      <c r="DT610" s="10"/>
      <c r="DU610" s="10"/>
      <c r="DV610" s="10"/>
    </row>
    <row r="611" spans="2:126" ht="15">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c r="BC611" s="10"/>
      <c r="BD611" s="10"/>
      <c r="BE611" s="10"/>
      <c r="BF611" s="10"/>
      <c r="BG611" s="10"/>
      <c r="BH611" s="10"/>
      <c r="BI611" s="10"/>
      <c r="BJ611" s="10"/>
      <c r="BK611" s="10"/>
      <c r="BL611" s="10"/>
      <c r="BM611" s="10"/>
      <c r="BN611" s="10"/>
      <c r="BO611" s="10"/>
      <c r="BP611" s="10"/>
      <c r="BQ611" s="10"/>
      <c r="BR611" s="10"/>
      <c r="BS611" s="10"/>
      <c r="BT611" s="10"/>
      <c r="BU611" s="10"/>
      <c r="BV611" s="10"/>
      <c r="BW611" s="10"/>
      <c r="BX611" s="10"/>
      <c r="BY611" s="10"/>
      <c r="BZ611" s="10"/>
      <c r="CA611" s="10"/>
      <c r="CB611" s="10"/>
      <c r="CC611" s="10"/>
      <c r="CD611" s="10"/>
      <c r="CE611" s="10"/>
      <c r="CF611" s="10"/>
      <c r="CG611" s="10"/>
      <c r="CH611" s="10"/>
      <c r="CI611" s="10"/>
      <c r="CJ611" s="10"/>
      <c r="CK611" s="10"/>
      <c r="CL611" s="10"/>
      <c r="CM611" s="10"/>
      <c r="CN611" s="10"/>
      <c r="CO611" s="10"/>
      <c r="CP611" s="10"/>
      <c r="CQ611" s="10"/>
      <c r="CR611" s="10"/>
      <c r="CS611" s="10"/>
      <c r="CT611" s="10"/>
      <c r="CU611" s="10"/>
      <c r="CV611" s="10"/>
      <c r="CW611" s="10"/>
      <c r="CX611" s="10"/>
      <c r="CY611" s="10"/>
      <c r="CZ611" s="10"/>
      <c r="DA611" s="10"/>
      <c r="DB611" s="10"/>
      <c r="DC611" s="10"/>
      <c r="DD611" s="10"/>
      <c r="DE611" s="10"/>
      <c r="DF611" s="10"/>
      <c r="DG611" s="10"/>
      <c r="DH611" s="10"/>
      <c r="DI611" s="10"/>
      <c r="DJ611" s="10"/>
      <c r="DK611" s="10"/>
      <c r="DL611" s="10"/>
      <c r="DM611" s="10"/>
      <c r="DN611" s="10"/>
      <c r="DO611" s="10"/>
      <c r="DP611" s="10"/>
      <c r="DQ611" s="10"/>
      <c r="DR611" s="10"/>
      <c r="DS611" s="10"/>
      <c r="DT611" s="10"/>
      <c r="DU611" s="10"/>
      <c r="DV611" s="10"/>
    </row>
    <row r="612" spans="2:126" ht="15">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c r="BE612" s="10"/>
      <c r="BF612" s="10"/>
      <c r="BG612" s="10"/>
      <c r="BH612" s="10"/>
      <c r="BI612" s="10"/>
      <c r="BJ612" s="10"/>
      <c r="BK612" s="10"/>
      <c r="BL612" s="10"/>
      <c r="BM612" s="10"/>
      <c r="BN612" s="10"/>
      <c r="BO612" s="10"/>
      <c r="BP612" s="10"/>
      <c r="BQ612" s="10"/>
      <c r="BR612" s="10"/>
      <c r="BS612" s="10"/>
      <c r="BT612" s="10"/>
      <c r="BU612" s="10"/>
      <c r="BV612" s="10"/>
      <c r="BW612" s="10"/>
      <c r="BX612" s="10"/>
      <c r="BY612" s="10"/>
      <c r="BZ612" s="10"/>
      <c r="CA612" s="10"/>
      <c r="CB612" s="10"/>
      <c r="CC612" s="10"/>
      <c r="CD612" s="10"/>
      <c r="CE612" s="10"/>
      <c r="CF612" s="10"/>
      <c r="CG612" s="10"/>
      <c r="CH612" s="10"/>
      <c r="CI612" s="10"/>
      <c r="CJ612" s="10"/>
      <c r="CK612" s="10"/>
      <c r="CL612" s="10"/>
      <c r="CM612" s="10"/>
      <c r="CN612" s="10"/>
      <c r="CO612" s="10"/>
      <c r="CP612" s="10"/>
      <c r="CQ612" s="10"/>
      <c r="CR612" s="10"/>
      <c r="CS612" s="10"/>
      <c r="CT612" s="10"/>
      <c r="CU612" s="10"/>
      <c r="CV612" s="10"/>
      <c r="CW612" s="10"/>
      <c r="CX612" s="10"/>
      <c r="CY612" s="10"/>
      <c r="CZ612" s="10"/>
      <c r="DA612" s="10"/>
      <c r="DB612" s="10"/>
      <c r="DC612" s="10"/>
      <c r="DD612" s="10"/>
      <c r="DE612" s="10"/>
      <c r="DF612" s="10"/>
      <c r="DG612" s="10"/>
      <c r="DH612" s="10"/>
      <c r="DI612" s="10"/>
      <c r="DJ612" s="10"/>
      <c r="DK612" s="10"/>
      <c r="DL612" s="10"/>
      <c r="DM612" s="10"/>
      <c r="DN612" s="10"/>
      <c r="DO612" s="10"/>
      <c r="DP612" s="10"/>
      <c r="DQ612" s="10"/>
      <c r="DR612" s="10"/>
      <c r="DS612" s="10"/>
      <c r="DT612" s="10"/>
      <c r="DU612" s="10"/>
      <c r="DV612" s="10"/>
    </row>
    <row r="613" spans="2:126" ht="15">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c r="BE613" s="10"/>
      <c r="BF613" s="10"/>
      <c r="BG613" s="10"/>
      <c r="BH613" s="10"/>
      <c r="BI613" s="10"/>
      <c r="BJ613" s="10"/>
      <c r="BK613" s="10"/>
      <c r="BL613" s="10"/>
      <c r="BM613" s="10"/>
      <c r="BN613" s="10"/>
      <c r="BO613" s="10"/>
      <c r="BP613" s="10"/>
      <c r="BQ613" s="10"/>
      <c r="BR613" s="10"/>
      <c r="BS613" s="10"/>
      <c r="BT613" s="10"/>
      <c r="BU613" s="10"/>
      <c r="BV613" s="10"/>
      <c r="BW613" s="10"/>
      <c r="BX613" s="10"/>
      <c r="BY613" s="10"/>
      <c r="BZ613" s="10"/>
      <c r="CA613" s="10"/>
      <c r="CB613" s="10"/>
      <c r="CC613" s="10"/>
      <c r="CD613" s="10"/>
      <c r="CE613" s="10"/>
      <c r="CF613" s="10"/>
      <c r="CG613" s="10"/>
      <c r="CH613" s="10"/>
      <c r="CI613" s="10"/>
      <c r="CJ613" s="10"/>
      <c r="CK613" s="10"/>
      <c r="CL613" s="10"/>
      <c r="CM613" s="10"/>
      <c r="CN613" s="10"/>
      <c r="CO613" s="10"/>
      <c r="CP613" s="10"/>
      <c r="CQ613" s="10"/>
      <c r="CR613" s="10"/>
      <c r="CS613" s="10"/>
      <c r="CT613" s="10"/>
      <c r="CU613" s="10"/>
      <c r="CV613" s="10"/>
      <c r="CW613" s="10"/>
      <c r="CX613" s="10"/>
      <c r="CY613" s="10"/>
      <c r="CZ613" s="10"/>
      <c r="DA613" s="10"/>
      <c r="DB613" s="10"/>
      <c r="DC613" s="10"/>
      <c r="DD613" s="10"/>
      <c r="DE613" s="10"/>
      <c r="DF613" s="10"/>
      <c r="DG613" s="10"/>
      <c r="DH613" s="10"/>
      <c r="DI613" s="10"/>
      <c r="DJ613" s="10"/>
      <c r="DK613" s="10"/>
      <c r="DL613" s="10"/>
      <c r="DM613" s="10"/>
      <c r="DN613" s="10"/>
      <c r="DO613" s="10"/>
      <c r="DP613" s="10"/>
      <c r="DQ613" s="10"/>
      <c r="DR613" s="10"/>
      <c r="DS613" s="10"/>
      <c r="DT613" s="10"/>
      <c r="DU613" s="10"/>
      <c r="DV613" s="10"/>
    </row>
    <row r="614" spans="2:126" ht="15">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c r="BE614" s="10"/>
      <c r="BF614" s="10"/>
      <c r="BG614" s="10"/>
      <c r="BH614" s="10"/>
      <c r="BI614" s="10"/>
      <c r="BJ614" s="10"/>
      <c r="BK614" s="10"/>
      <c r="BL614" s="10"/>
      <c r="BM614" s="10"/>
      <c r="BN614" s="10"/>
      <c r="BO614" s="10"/>
      <c r="BP614" s="10"/>
      <c r="BQ614" s="10"/>
      <c r="BR614" s="10"/>
      <c r="BS614" s="10"/>
      <c r="BT614" s="10"/>
      <c r="BU614" s="10"/>
      <c r="BV614" s="10"/>
      <c r="BW614" s="10"/>
      <c r="BX614" s="10"/>
      <c r="BY614" s="10"/>
      <c r="BZ614" s="10"/>
      <c r="CA614" s="10"/>
      <c r="CB614" s="10"/>
      <c r="CC614" s="10"/>
      <c r="CD614" s="10"/>
      <c r="CE614" s="10"/>
      <c r="CF614" s="10"/>
      <c r="CG614" s="10"/>
      <c r="CH614" s="10"/>
      <c r="CI614" s="10"/>
      <c r="CJ614" s="10"/>
      <c r="CK614" s="10"/>
      <c r="CL614" s="10"/>
      <c r="CM614" s="10"/>
      <c r="CN614" s="10"/>
      <c r="CO614" s="10"/>
      <c r="CP614" s="10"/>
      <c r="CQ614" s="10"/>
      <c r="CR614" s="10"/>
      <c r="CS614" s="10"/>
      <c r="CT614" s="10"/>
      <c r="CU614" s="10"/>
      <c r="CV614" s="10"/>
      <c r="CW614" s="10"/>
      <c r="CX614" s="10"/>
      <c r="CY614" s="10"/>
      <c r="CZ614" s="10"/>
      <c r="DA614" s="10"/>
      <c r="DB614" s="10"/>
      <c r="DC614" s="10"/>
      <c r="DD614" s="10"/>
      <c r="DE614" s="10"/>
      <c r="DF614" s="10"/>
      <c r="DG614" s="10"/>
      <c r="DH614" s="10"/>
      <c r="DI614" s="10"/>
      <c r="DJ614" s="10"/>
      <c r="DK614" s="10"/>
      <c r="DL614" s="10"/>
      <c r="DM614" s="10"/>
      <c r="DN614" s="10"/>
      <c r="DO614" s="10"/>
      <c r="DP614" s="10"/>
      <c r="DQ614" s="10"/>
      <c r="DR614" s="10"/>
      <c r="DS614" s="10"/>
      <c r="DT614" s="10"/>
      <c r="DU614" s="10"/>
      <c r="DV614" s="10"/>
    </row>
    <row r="615" spans="2:126" ht="15">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c r="BC615" s="10"/>
      <c r="BD615" s="10"/>
      <c r="BE615" s="10"/>
      <c r="BF615" s="10"/>
      <c r="BG615" s="10"/>
      <c r="BH615" s="10"/>
      <c r="BI615" s="10"/>
      <c r="BJ615" s="10"/>
      <c r="BK615" s="10"/>
      <c r="BL615" s="10"/>
      <c r="BM615" s="10"/>
      <c r="BN615" s="10"/>
      <c r="BO615" s="10"/>
      <c r="BP615" s="10"/>
      <c r="BQ615" s="10"/>
      <c r="BR615" s="10"/>
      <c r="BS615" s="10"/>
      <c r="BT615" s="10"/>
      <c r="BU615" s="10"/>
      <c r="BV615" s="10"/>
      <c r="BW615" s="10"/>
      <c r="BX615" s="10"/>
      <c r="BY615" s="10"/>
      <c r="BZ615" s="10"/>
      <c r="CA615" s="10"/>
      <c r="CB615" s="10"/>
      <c r="CC615" s="10"/>
      <c r="CD615" s="10"/>
      <c r="CE615" s="10"/>
      <c r="CF615" s="10"/>
      <c r="CG615" s="10"/>
      <c r="CH615" s="10"/>
      <c r="CI615" s="10"/>
      <c r="CJ615" s="10"/>
      <c r="CK615" s="10"/>
      <c r="CL615" s="10"/>
      <c r="CM615" s="10"/>
      <c r="CN615" s="10"/>
      <c r="CO615" s="10"/>
      <c r="CP615" s="10"/>
      <c r="CQ615" s="10"/>
      <c r="CR615" s="10"/>
      <c r="CS615" s="10"/>
      <c r="CT615" s="10"/>
      <c r="CU615" s="10"/>
      <c r="CV615" s="10"/>
      <c r="CW615" s="10"/>
      <c r="CX615" s="10"/>
      <c r="CY615" s="10"/>
      <c r="CZ615" s="10"/>
      <c r="DA615" s="10"/>
      <c r="DB615" s="10"/>
      <c r="DC615" s="10"/>
      <c r="DD615" s="10"/>
      <c r="DE615" s="10"/>
      <c r="DF615" s="10"/>
      <c r="DG615" s="10"/>
      <c r="DH615" s="10"/>
      <c r="DI615" s="10"/>
      <c r="DJ615" s="10"/>
      <c r="DK615" s="10"/>
      <c r="DL615" s="10"/>
      <c r="DM615" s="10"/>
      <c r="DN615" s="10"/>
      <c r="DO615" s="10"/>
      <c r="DP615" s="10"/>
      <c r="DQ615" s="10"/>
      <c r="DR615" s="10"/>
      <c r="DS615" s="10"/>
      <c r="DT615" s="10"/>
      <c r="DU615" s="10"/>
      <c r="DV615" s="10"/>
    </row>
    <row r="616" spans="2:126" ht="15">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c r="BE616" s="10"/>
      <c r="BF616" s="10"/>
      <c r="BG616" s="10"/>
      <c r="BH616" s="10"/>
      <c r="BI616" s="10"/>
      <c r="BJ616" s="10"/>
      <c r="BK616" s="10"/>
      <c r="BL616" s="10"/>
      <c r="BM616" s="10"/>
      <c r="BN616" s="10"/>
      <c r="BO616" s="10"/>
      <c r="BP616" s="10"/>
      <c r="BQ616" s="10"/>
      <c r="BR616" s="10"/>
      <c r="BS616" s="10"/>
      <c r="BT616" s="10"/>
      <c r="BU616" s="10"/>
      <c r="BV616" s="10"/>
      <c r="BW616" s="10"/>
      <c r="BX616" s="10"/>
      <c r="BY616" s="10"/>
      <c r="BZ616" s="10"/>
      <c r="CA616" s="10"/>
      <c r="CB616" s="10"/>
      <c r="CC616" s="10"/>
      <c r="CD616" s="10"/>
      <c r="CE616" s="10"/>
      <c r="CF616" s="10"/>
      <c r="CG616" s="10"/>
      <c r="CH616" s="10"/>
      <c r="CI616" s="10"/>
      <c r="CJ616" s="10"/>
      <c r="CK616" s="10"/>
      <c r="CL616" s="10"/>
      <c r="CM616" s="10"/>
      <c r="CN616" s="10"/>
      <c r="CO616" s="10"/>
      <c r="CP616" s="10"/>
      <c r="CQ616" s="10"/>
      <c r="CR616" s="10"/>
      <c r="CS616" s="10"/>
      <c r="CT616" s="10"/>
      <c r="CU616" s="10"/>
      <c r="CV616" s="10"/>
      <c r="CW616" s="10"/>
      <c r="CX616" s="10"/>
      <c r="CY616" s="10"/>
      <c r="CZ616" s="10"/>
      <c r="DA616" s="10"/>
      <c r="DB616" s="10"/>
      <c r="DC616" s="10"/>
      <c r="DD616" s="10"/>
      <c r="DE616" s="10"/>
      <c r="DF616" s="10"/>
      <c r="DG616" s="10"/>
      <c r="DH616" s="10"/>
      <c r="DI616" s="10"/>
      <c r="DJ616" s="10"/>
      <c r="DK616" s="10"/>
      <c r="DL616" s="10"/>
      <c r="DM616" s="10"/>
      <c r="DN616" s="10"/>
      <c r="DO616" s="10"/>
      <c r="DP616" s="10"/>
      <c r="DQ616" s="10"/>
      <c r="DR616" s="10"/>
      <c r="DS616" s="10"/>
      <c r="DT616" s="10"/>
      <c r="DU616" s="10"/>
      <c r="DV616" s="10"/>
    </row>
    <row r="617" spans="2:126" ht="15">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c r="BB617" s="10"/>
      <c r="BC617" s="10"/>
      <c r="BD617" s="10"/>
      <c r="BE617" s="10"/>
      <c r="BF617" s="10"/>
      <c r="BG617" s="10"/>
      <c r="BH617" s="10"/>
      <c r="BI617" s="10"/>
      <c r="BJ617" s="10"/>
      <c r="BK617" s="10"/>
      <c r="BL617" s="10"/>
      <c r="BM617" s="10"/>
      <c r="BN617" s="10"/>
      <c r="BO617" s="10"/>
      <c r="BP617" s="10"/>
      <c r="BQ617" s="10"/>
      <c r="BR617" s="10"/>
      <c r="BS617" s="10"/>
      <c r="BT617" s="10"/>
      <c r="BU617" s="10"/>
      <c r="BV617" s="10"/>
      <c r="BW617" s="10"/>
      <c r="BX617" s="10"/>
      <c r="BY617" s="10"/>
      <c r="BZ617" s="10"/>
      <c r="CA617" s="10"/>
      <c r="CB617" s="10"/>
      <c r="CC617" s="10"/>
      <c r="CD617" s="10"/>
      <c r="CE617" s="10"/>
      <c r="CF617" s="10"/>
      <c r="CG617" s="10"/>
      <c r="CH617" s="10"/>
      <c r="CI617" s="10"/>
      <c r="CJ617" s="10"/>
      <c r="CK617" s="10"/>
      <c r="CL617" s="10"/>
      <c r="CM617" s="10"/>
      <c r="CN617" s="10"/>
      <c r="CO617" s="10"/>
      <c r="CP617" s="10"/>
      <c r="CQ617" s="10"/>
      <c r="CR617" s="10"/>
      <c r="CS617" s="10"/>
      <c r="CT617" s="10"/>
      <c r="CU617" s="10"/>
      <c r="CV617" s="10"/>
      <c r="CW617" s="10"/>
      <c r="CX617" s="10"/>
      <c r="CY617" s="10"/>
      <c r="CZ617" s="10"/>
      <c r="DA617" s="10"/>
      <c r="DB617" s="10"/>
      <c r="DC617" s="10"/>
      <c r="DD617" s="10"/>
      <c r="DE617" s="10"/>
      <c r="DF617" s="10"/>
      <c r="DG617" s="10"/>
      <c r="DH617" s="10"/>
      <c r="DI617" s="10"/>
      <c r="DJ617" s="10"/>
      <c r="DK617" s="10"/>
      <c r="DL617" s="10"/>
      <c r="DM617" s="10"/>
      <c r="DN617" s="10"/>
      <c r="DO617" s="10"/>
      <c r="DP617" s="10"/>
      <c r="DQ617" s="10"/>
      <c r="DR617" s="10"/>
      <c r="DS617" s="10"/>
      <c r="DT617" s="10"/>
      <c r="DU617" s="10"/>
      <c r="DV617" s="10"/>
    </row>
    <row r="618" spans="2:126" ht="15">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c r="BF618" s="10"/>
      <c r="BG618" s="10"/>
      <c r="BH618" s="10"/>
      <c r="BI618" s="10"/>
      <c r="BJ618" s="10"/>
      <c r="BK618" s="10"/>
      <c r="BL618" s="10"/>
      <c r="BM618" s="10"/>
      <c r="BN618" s="10"/>
      <c r="BO618" s="10"/>
      <c r="BP618" s="10"/>
      <c r="BQ618" s="10"/>
      <c r="BR618" s="10"/>
      <c r="BS618" s="10"/>
      <c r="BT618" s="10"/>
      <c r="BU618" s="10"/>
      <c r="BV618" s="10"/>
      <c r="BW618" s="10"/>
      <c r="BX618" s="10"/>
      <c r="BY618" s="10"/>
      <c r="BZ618" s="10"/>
      <c r="CA618" s="10"/>
      <c r="CB618" s="10"/>
      <c r="CC618" s="10"/>
      <c r="CD618" s="10"/>
      <c r="CE618" s="10"/>
      <c r="CF618" s="10"/>
      <c r="CG618" s="10"/>
      <c r="CH618" s="10"/>
      <c r="CI618" s="10"/>
      <c r="CJ618" s="10"/>
      <c r="CK618" s="10"/>
      <c r="CL618" s="10"/>
      <c r="CM618" s="10"/>
      <c r="CN618" s="10"/>
      <c r="CO618" s="10"/>
      <c r="CP618" s="10"/>
      <c r="CQ618" s="10"/>
      <c r="CR618" s="10"/>
      <c r="CS618" s="10"/>
      <c r="CT618" s="10"/>
      <c r="CU618" s="10"/>
      <c r="CV618" s="10"/>
      <c r="CW618" s="10"/>
      <c r="CX618" s="10"/>
      <c r="CY618" s="10"/>
      <c r="CZ618" s="10"/>
      <c r="DA618" s="10"/>
      <c r="DB618" s="10"/>
      <c r="DC618" s="10"/>
      <c r="DD618" s="10"/>
      <c r="DE618" s="10"/>
      <c r="DF618" s="10"/>
      <c r="DG618" s="10"/>
      <c r="DH618" s="10"/>
      <c r="DI618" s="10"/>
      <c r="DJ618" s="10"/>
      <c r="DK618" s="10"/>
      <c r="DL618" s="10"/>
      <c r="DM618" s="10"/>
      <c r="DN618" s="10"/>
      <c r="DO618" s="10"/>
      <c r="DP618" s="10"/>
      <c r="DQ618" s="10"/>
      <c r="DR618" s="10"/>
      <c r="DS618" s="10"/>
      <c r="DT618" s="10"/>
      <c r="DU618" s="10"/>
      <c r="DV618" s="10"/>
    </row>
    <row r="619" spans="2:126" ht="15">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c r="BC619" s="10"/>
      <c r="BD619" s="10"/>
      <c r="BE619" s="10"/>
      <c r="BF619" s="10"/>
      <c r="BG619" s="10"/>
      <c r="BH619" s="10"/>
      <c r="BI619" s="10"/>
      <c r="BJ619" s="10"/>
      <c r="BK619" s="10"/>
      <c r="BL619" s="10"/>
      <c r="BM619" s="10"/>
      <c r="BN619" s="10"/>
      <c r="BO619" s="10"/>
      <c r="BP619" s="10"/>
      <c r="BQ619" s="10"/>
      <c r="BR619" s="10"/>
      <c r="BS619" s="10"/>
      <c r="BT619" s="10"/>
      <c r="BU619" s="10"/>
      <c r="BV619" s="10"/>
      <c r="BW619" s="10"/>
      <c r="BX619" s="10"/>
      <c r="BY619" s="10"/>
      <c r="BZ619" s="10"/>
      <c r="CA619" s="10"/>
      <c r="CB619" s="10"/>
      <c r="CC619" s="10"/>
      <c r="CD619" s="10"/>
      <c r="CE619" s="10"/>
      <c r="CF619" s="10"/>
      <c r="CG619" s="10"/>
      <c r="CH619" s="10"/>
      <c r="CI619" s="10"/>
      <c r="CJ619" s="10"/>
      <c r="CK619" s="10"/>
      <c r="CL619" s="10"/>
      <c r="CM619" s="10"/>
      <c r="CN619" s="10"/>
      <c r="CO619" s="10"/>
      <c r="CP619" s="10"/>
      <c r="CQ619" s="10"/>
      <c r="CR619" s="10"/>
      <c r="CS619" s="10"/>
      <c r="CT619" s="10"/>
      <c r="CU619" s="10"/>
      <c r="CV619" s="10"/>
      <c r="CW619" s="10"/>
      <c r="CX619" s="10"/>
      <c r="CY619" s="10"/>
      <c r="CZ619" s="10"/>
      <c r="DA619" s="10"/>
      <c r="DB619" s="10"/>
      <c r="DC619" s="10"/>
      <c r="DD619" s="10"/>
      <c r="DE619" s="10"/>
      <c r="DF619" s="10"/>
      <c r="DG619" s="10"/>
      <c r="DH619" s="10"/>
      <c r="DI619" s="10"/>
      <c r="DJ619" s="10"/>
      <c r="DK619" s="10"/>
      <c r="DL619" s="10"/>
      <c r="DM619" s="10"/>
      <c r="DN619" s="10"/>
      <c r="DO619" s="10"/>
      <c r="DP619" s="10"/>
      <c r="DQ619" s="10"/>
      <c r="DR619" s="10"/>
      <c r="DS619" s="10"/>
      <c r="DT619" s="10"/>
      <c r="DU619" s="10"/>
      <c r="DV619" s="10"/>
    </row>
    <row r="620" spans="2:126" ht="15">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c r="BE620" s="10"/>
      <c r="BF620" s="10"/>
      <c r="BG620" s="10"/>
      <c r="BH620" s="10"/>
      <c r="BI620" s="10"/>
      <c r="BJ620" s="10"/>
      <c r="BK620" s="10"/>
      <c r="BL620" s="10"/>
      <c r="BM620" s="10"/>
      <c r="BN620" s="10"/>
      <c r="BO620" s="10"/>
      <c r="BP620" s="10"/>
      <c r="BQ620" s="10"/>
      <c r="BR620" s="10"/>
      <c r="BS620" s="10"/>
      <c r="BT620" s="10"/>
      <c r="BU620" s="10"/>
      <c r="BV620" s="10"/>
      <c r="BW620" s="10"/>
      <c r="BX620" s="10"/>
      <c r="BY620" s="10"/>
      <c r="BZ620" s="10"/>
      <c r="CA620" s="10"/>
      <c r="CB620" s="10"/>
      <c r="CC620" s="10"/>
      <c r="CD620" s="10"/>
      <c r="CE620" s="10"/>
      <c r="CF620" s="10"/>
      <c r="CG620" s="10"/>
      <c r="CH620" s="10"/>
      <c r="CI620" s="10"/>
      <c r="CJ620" s="10"/>
      <c r="CK620" s="10"/>
      <c r="CL620" s="10"/>
      <c r="CM620" s="10"/>
      <c r="CN620" s="10"/>
      <c r="CO620" s="10"/>
      <c r="CP620" s="10"/>
      <c r="CQ620" s="10"/>
      <c r="CR620" s="10"/>
      <c r="CS620" s="10"/>
      <c r="CT620" s="10"/>
      <c r="CU620" s="10"/>
      <c r="CV620" s="10"/>
      <c r="CW620" s="10"/>
      <c r="CX620" s="10"/>
      <c r="CY620" s="10"/>
      <c r="CZ620" s="10"/>
      <c r="DA620" s="10"/>
      <c r="DB620" s="10"/>
      <c r="DC620" s="10"/>
      <c r="DD620" s="10"/>
      <c r="DE620" s="10"/>
      <c r="DF620" s="10"/>
      <c r="DG620" s="10"/>
      <c r="DH620" s="10"/>
      <c r="DI620" s="10"/>
      <c r="DJ620" s="10"/>
      <c r="DK620" s="10"/>
      <c r="DL620" s="10"/>
      <c r="DM620" s="10"/>
      <c r="DN620" s="10"/>
      <c r="DO620" s="10"/>
      <c r="DP620" s="10"/>
      <c r="DQ620" s="10"/>
      <c r="DR620" s="10"/>
      <c r="DS620" s="10"/>
      <c r="DT620" s="10"/>
      <c r="DU620" s="10"/>
      <c r="DV620" s="10"/>
    </row>
    <row r="621" spans="2:126" ht="15">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c r="BC621" s="10"/>
      <c r="BD621" s="10"/>
      <c r="BE621" s="10"/>
      <c r="BF621" s="10"/>
      <c r="BG621" s="10"/>
      <c r="BH621" s="10"/>
      <c r="BI621" s="10"/>
      <c r="BJ621" s="10"/>
      <c r="BK621" s="10"/>
      <c r="BL621" s="10"/>
      <c r="BM621" s="10"/>
      <c r="BN621" s="10"/>
      <c r="BO621" s="10"/>
      <c r="BP621" s="10"/>
      <c r="BQ621" s="10"/>
      <c r="BR621" s="10"/>
      <c r="BS621" s="10"/>
      <c r="BT621" s="10"/>
      <c r="BU621" s="10"/>
      <c r="BV621" s="10"/>
      <c r="BW621" s="10"/>
      <c r="BX621" s="10"/>
      <c r="BY621" s="10"/>
      <c r="BZ621" s="10"/>
      <c r="CA621" s="10"/>
      <c r="CB621" s="10"/>
      <c r="CC621" s="10"/>
      <c r="CD621" s="10"/>
      <c r="CE621" s="10"/>
      <c r="CF621" s="10"/>
      <c r="CG621" s="10"/>
      <c r="CH621" s="10"/>
      <c r="CI621" s="10"/>
      <c r="CJ621" s="10"/>
      <c r="CK621" s="10"/>
      <c r="CL621" s="10"/>
      <c r="CM621" s="10"/>
      <c r="CN621" s="10"/>
      <c r="CO621" s="10"/>
      <c r="CP621" s="10"/>
      <c r="CQ621" s="10"/>
      <c r="CR621" s="10"/>
      <c r="CS621" s="10"/>
      <c r="CT621" s="10"/>
      <c r="CU621" s="10"/>
      <c r="CV621" s="10"/>
      <c r="CW621" s="10"/>
      <c r="CX621" s="10"/>
      <c r="CY621" s="10"/>
      <c r="CZ621" s="10"/>
      <c r="DA621" s="10"/>
      <c r="DB621" s="10"/>
      <c r="DC621" s="10"/>
      <c r="DD621" s="10"/>
      <c r="DE621" s="10"/>
      <c r="DF621" s="10"/>
      <c r="DG621" s="10"/>
      <c r="DH621" s="10"/>
      <c r="DI621" s="10"/>
      <c r="DJ621" s="10"/>
      <c r="DK621" s="10"/>
      <c r="DL621" s="10"/>
      <c r="DM621" s="10"/>
      <c r="DN621" s="10"/>
      <c r="DO621" s="10"/>
      <c r="DP621" s="10"/>
      <c r="DQ621" s="10"/>
      <c r="DR621" s="10"/>
      <c r="DS621" s="10"/>
      <c r="DT621" s="10"/>
      <c r="DU621" s="10"/>
      <c r="DV621" s="10"/>
    </row>
    <row r="622" spans="2:126" ht="15">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c r="BC622" s="10"/>
      <c r="BD622" s="10"/>
      <c r="BE622" s="10"/>
      <c r="BF622" s="10"/>
      <c r="BG622" s="10"/>
      <c r="BH622" s="10"/>
      <c r="BI622" s="10"/>
      <c r="BJ622" s="10"/>
      <c r="BK622" s="10"/>
      <c r="BL622" s="10"/>
      <c r="BM622" s="10"/>
      <c r="BN622" s="10"/>
      <c r="BO622" s="10"/>
      <c r="BP622" s="10"/>
      <c r="BQ622" s="10"/>
      <c r="BR622" s="10"/>
      <c r="BS622" s="10"/>
      <c r="BT622" s="10"/>
      <c r="BU622" s="10"/>
      <c r="BV622" s="10"/>
      <c r="BW622" s="10"/>
      <c r="BX622" s="10"/>
      <c r="BY622" s="10"/>
      <c r="BZ622" s="10"/>
      <c r="CA622" s="10"/>
      <c r="CB622" s="10"/>
      <c r="CC622" s="10"/>
      <c r="CD622" s="10"/>
      <c r="CE622" s="10"/>
      <c r="CF622" s="10"/>
      <c r="CG622" s="10"/>
      <c r="CH622" s="10"/>
      <c r="CI622" s="10"/>
      <c r="CJ622" s="10"/>
      <c r="CK622" s="10"/>
      <c r="CL622" s="10"/>
      <c r="CM622" s="10"/>
      <c r="CN622" s="10"/>
      <c r="CO622" s="10"/>
      <c r="CP622" s="10"/>
      <c r="CQ622" s="10"/>
      <c r="CR622" s="10"/>
      <c r="CS622" s="10"/>
      <c r="CT622" s="10"/>
      <c r="CU622" s="10"/>
      <c r="CV622" s="10"/>
      <c r="CW622" s="10"/>
      <c r="CX622" s="10"/>
      <c r="CY622" s="10"/>
      <c r="CZ622" s="10"/>
      <c r="DA622" s="10"/>
      <c r="DB622" s="10"/>
      <c r="DC622" s="10"/>
      <c r="DD622" s="10"/>
      <c r="DE622" s="10"/>
      <c r="DF622" s="10"/>
      <c r="DG622" s="10"/>
      <c r="DH622" s="10"/>
      <c r="DI622" s="10"/>
      <c r="DJ622" s="10"/>
      <c r="DK622" s="10"/>
      <c r="DL622" s="10"/>
      <c r="DM622" s="10"/>
      <c r="DN622" s="10"/>
      <c r="DO622" s="10"/>
      <c r="DP622" s="10"/>
      <c r="DQ622" s="10"/>
      <c r="DR622" s="10"/>
      <c r="DS622" s="10"/>
      <c r="DT622" s="10"/>
      <c r="DU622" s="10"/>
      <c r="DV622" s="10"/>
    </row>
    <row r="623" spans="2:126" ht="15">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c r="BC623" s="10"/>
      <c r="BD623" s="10"/>
      <c r="BE623" s="10"/>
      <c r="BF623" s="10"/>
      <c r="BG623" s="10"/>
      <c r="BH623" s="10"/>
      <c r="BI623" s="10"/>
      <c r="BJ623" s="10"/>
      <c r="BK623" s="10"/>
      <c r="BL623" s="10"/>
      <c r="BM623" s="10"/>
      <c r="BN623" s="10"/>
      <c r="BO623" s="10"/>
      <c r="BP623" s="10"/>
      <c r="BQ623" s="10"/>
      <c r="BR623" s="10"/>
      <c r="BS623" s="10"/>
      <c r="BT623" s="10"/>
      <c r="BU623" s="10"/>
      <c r="BV623" s="10"/>
      <c r="BW623" s="10"/>
      <c r="BX623" s="10"/>
      <c r="BY623" s="10"/>
      <c r="BZ623" s="10"/>
      <c r="CA623" s="10"/>
      <c r="CB623" s="10"/>
      <c r="CC623" s="10"/>
      <c r="CD623" s="10"/>
      <c r="CE623" s="10"/>
      <c r="CF623" s="10"/>
      <c r="CG623" s="10"/>
      <c r="CH623" s="10"/>
      <c r="CI623" s="10"/>
      <c r="CJ623" s="10"/>
      <c r="CK623" s="10"/>
      <c r="CL623" s="10"/>
      <c r="CM623" s="10"/>
      <c r="CN623" s="10"/>
      <c r="CO623" s="10"/>
      <c r="CP623" s="10"/>
      <c r="CQ623" s="10"/>
      <c r="CR623" s="10"/>
      <c r="CS623" s="10"/>
      <c r="CT623" s="10"/>
      <c r="CU623" s="10"/>
      <c r="CV623" s="10"/>
      <c r="CW623" s="10"/>
      <c r="CX623" s="10"/>
      <c r="CY623" s="10"/>
      <c r="CZ623" s="10"/>
      <c r="DA623" s="10"/>
      <c r="DB623" s="10"/>
      <c r="DC623" s="10"/>
      <c r="DD623" s="10"/>
      <c r="DE623" s="10"/>
      <c r="DF623" s="10"/>
      <c r="DG623" s="10"/>
      <c r="DH623" s="10"/>
      <c r="DI623" s="10"/>
      <c r="DJ623" s="10"/>
      <c r="DK623" s="10"/>
      <c r="DL623" s="10"/>
      <c r="DM623" s="10"/>
      <c r="DN623" s="10"/>
      <c r="DO623" s="10"/>
      <c r="DP623" s="10"/>
      <c r="DQ623" s="10"/>
      <c r="DR623" s="10"/>
      <c r="DS623" s="10"/>
      <c r="DT623" s="10"/>
      <c r="DU623" s="10"/>
      <c r="DV623" s="10"/>
    </row>
    <row r="624" spans="2:126" ht="15">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c r="BC624" s="10"/>
      <c r="BD624" s="10"/>
      <c r="BE624" s="10"/>
      <c r="BF624" s="10"/>
      <c r="BG624" s="10"/>
      <c r="BH624" s="10"/>
      <c r="BI624" s="10"/>
      <c r="BJ624" s="10"/>
      <c r="BK624" s="10"/>
      <c r="BL624" s="10"/>
      <c r="BM624" s="10"/>
      <c r="BN624" s="10"/>
      <c r="BO624" s="10"/>
      <c r="BP624" s="10"/>
      <c r="BQ624" s="10"/>
      <c r="BR624" s="10"/>
      <c r="BS624" s="10"/>
      <c r="BT624" s="10"/>
      <c r="BU624" s="10"/>
      <c r="BV624" s="10"/>
      <c r="BW624" s="10"/>
      <c r="BX624" s="10"/>
      <c r="BY624" s="10"/>
      <c r="BZ624" s="10"/>
      <c r="CA624" s="10"/>
      <c r="CB624" s="10"/>
      <c r="CC624" s="10"/>
      <c r="CD624" s="10"/>
      <c r="CE624" s="10"/>
      <c r="CF624" s="10"/>
      <c r="CG624" s="10"/>
      <c r="CH624" s="10"/>
      <c r="CI624" s="10"/>
      <c r="CJ624" s="10"/>
      <c r="CK624" s="10"/>
      <c r="CL624" s="10"/>
      <c r="CM624" s="10"/>
      <c r="CN624" s="10"/>
      <c r="CO624" s="10"/>
      <c r="CP624" s="10"/>
      <c r="CQ624" s="10"/>
      <c r="CR624" s="10"/>
      <c r="CS624" s="10"/>
      <c r="CT624" s="10"/>
      <c r="CU624" s="10"/>
      <c r="CV624" s="10"/>
      <c r="CW624" s="10"/>
      <c r="CX624" s="10"/>
      <c r="CY624" s="10"/>
      <c r="CZ624" s="10"/>
      <c r="DA624" s="10"/>
      <c r="DB624" s="10"/>
      <c r="DC624" s="10"/>
      <c r="DD624" s="10"/>
      <c r="DE624" s="10"/>
      <c r="DF624" s="10"/>
      <c r="DG624" s="10"/>
      <c r="DH624" s="10"/>
      <c r="DI624" s="10"/>
      <c r="DJ624" s="10"/>
      <c r="DK624" s="10"/>
      <c r="DL624" s="10"/>
      <c r="DM624" s="10"/>
      <c r="DN624" s="10"/>
      <c r="DO624" s="10"/>
      <c r="DP624" s="10"/>
      <c r="DQ624" s="10"/>
      <c r="DR624" s="10"/>
      <c r="DS624" s="10"/>
      <c r="DT624" s="10"/>
      <c r="DU624" s="10"/>
      <c r="DV624" s="10"/>
    </row>
    <row r="625" spans="2:126" ht="15">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c r="BE625" s="10"/>
      <c r="BF625" s="10"/>
      <c r="BG625" s="10"/>
      <c r="BH625" s="10"/>
      <c r="BI625" s="10"/>
      <c r="BJ625" s="10"/>
      <c r="BK625" s="10"/>
      <c r="BL625" s="10"/>
      <c r="BM625" s="10"/>
      <c r="BN625" s="10"/>
      <c r="BO625" s="10"/>
      <c r="BP625" s="10"/>
      <c r="BQ625" s="10"/>
      <c r="BR625" s="10"/>
      <c r="BS625" s="10"/>
      <c r="BT625" s="10"/>
      <c r="BU625" s="10"/>
      <c r="BV625" s="10"/>
      <c r="BW625" s="10"/>
      <c r="BX625" s="10"/>
      <c r="BY625" s="10"/>
      <c r="BZ625" s="10"/>
      <c r="CA625" s="10"/>
      <c r="CB625" s="10"/>
      <c r="CC625" s="10"/>
      <c r="CD625" s="10"/>
      <c r="CE625" s="10"/>
      <c r="CF625" s="10"/>
      <c r="CG625" s="10"/>
      <c r="CH625" s="10"/>
      <c r="CI625" s="10"/>
      <c r="CJ625" s="10"/>
      <c r="CK625" s="10"/>
      <c r="CL625" s="10"/>
      <c r="CM625" s="10"/>
      <c r="CN625" s="10"/>
      <c r="CO625" s="10"/>
      <c r="CP625" s="10"/>
      <c r="CQ625" s="10"/>
      <c r="CR625" s="10"/>
      <c r="CS625" s="10"/>
      <c r="CT625" s="10"/>
      <c r="CU625" s="10"/>
      <c r="CV625" s="10"/>
      <c r="CW625" s="10"/>
      <c r="CX625" s="10"/>
      <c r="CY625" s="10"/>
      <c r="CZ625" s="10"/>
      <c r="DA625" s="10"/>
      <c r="DB625" s="10"/>
      <c r="DC625" s="10"/>
      <c r="DD625" s="10"/>
      <c r="DE625" s="10"/>
      <c r="DF625" s="10"/>
      <c r="DG625" s="10"/>
      <c r="DH625" s="10"/>
      <c r="DI625" s="10"/>
      <c r="DJ625" s="10"/>
      <c r="DK625" s="10"/>
      <c r="DL625" s="10"/>
      <c r="DM625" s="10"/>
      <c r="DN625" s="10"/>
      <c r="DO625" s="10"/>
      <c r="DP625" s="10"/>
      <c r="DQ625" s="10"/>
      <c r="DR625" s="10"/>
      <c r="DS625" s="10"/>
      <c r="DT625" s="10"/>
      <c r="DU625" s="10"/>
      <c r="DV625" s="10"/>
    </row>
    <row r="626" spans="2:126" ht="15">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c r="BB626" s="10"/>
      <c r="BC626" s="10"/>
      <c r="BD626" s="10"/>
      <c r="BE626" s="10"/>
      <c r="BF626" s="10"/>
      <c r="BG626" s="10"/>
      <c r="BH626" s="10"/>
      <c r="BI626" s="10"/>
      <c r="BJ626" s="10"/>
      <c r="BK626" s="10"/>
      <c r="BL626" s="10"/>
      <c r="BM626" s="10"/>
      <c r="BN626" s="10"/>
      <c r="BO626" s="10"/>
      <c r="BP626" s="10"/>
      <c r="BQ626" s="10"/>
      <c r="BR626" s="10"/>
      <c r="BS626" s="10"/>
      <c r="BT626" s="10"/>
      <c r="BU626" s="10"/>
      <c r="BV626" s="10"/>
      <c r="BW626" s="10"/>
      <c r="BX626" s="10"/>
      <c r="BY626" s="10"/>
      <c r="BZ626" s="10"/>
      <c r="CA626" s="10"/>
      <c r="CB626" s="10"/>
      <c r="CC626" s="10"/>
      <c r="CD626" s="10"/>
      <c r="CE626" s="10"/>
      <c r="CF626" s="10"/>
      <c r="CG626" s="10"/>
      <c r="CH626" s="10"/>
      <c r="CI626" s="10"/>
      <c r="CJ626" s="10"/>
      <c r="CK626" s="10"/>
      <c r="CL626" s="10"/>
      <c r="CM626" s="10"/>
      <c r="CN626" s="10"/>
      <c r="CO626" s="10"/>
      <c r="CP626" s="10"/>
      <c r="CQ626" s="10"/>
      <c r="CR626" s="10"/>
      <c r="CS626" s="10"/>
      <c r="CT626" s="10"/>
      <c r="CU626" s="10"/>
      <c r="CV626" s="10"/>
      <c r="CW626" s="10"/>
      <c r="CX626" s="10"/>
      <c r="CY626" s="10"/>
      <c r="CZ626" s="10"/>
      <c r="DA626" s="10"/>
      <c r="DB626" s="10"/>
      <c r="DC626" s="10"/>
      <c r="DD626" s="10"/>
      <c r="DE626" s="10"/>
      <c r="DF626" s="10"/>
      <c r="DG626" s="10"/>
      <c r="DH626" s="10"/>
      <c r="DI626" s="10"/>
      <c r="DJ626" s="10"/>
      <c r="DK626" s="10"/>
      <c r="DL626" s="10"/>
      <c r="DM626" s="10"/>
      <c r="DN626" s="10"/>
      <c r="DO626" s="10"/>
      <c r="DP626" s="10"/>
      <c r="DQ626" s="10"/>
      <c r="DR626" s="10"/>
      <c r="DS626" s="10"/>
      <c r="DT626" s="10"/>
      <c r="DU626" s="10"/>
      <c r="DV626" s="10"/>
    </row>
    <row r="627" spans="2:126" ht="15">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c r="BE627" s="10"/>
      <c r="BF627" s="10"/>
      <c r="BG627" s="10"/>
      <c r="BH627" s="10"/>
      <c r="BI627" s="10"/>
      <c r="BJ627" s="10"/>
      <c r="BK627" s="10"/>
      <c r="BL627" s="10"/>
      <c r="BM627" s="10"/>
      <c r="BN627" s="10"/>
      <c r="BO627" s="10"/>
      <c r="BP627" s="10"/>
      <c r="BQ627" s="10"/>
      <c r="BR627" s="10"/>
      <c r="BS627" s="10"/>
      <c r="BT627" s="10"/>
      <c r="BU627" s="10"/>
      <c r="BV627" s="10"/>
      <c r="BW627" s="10"/>
      <c r="BX627" s="10"/>
      <c r="BY627" s="10"/>
      <c r="BZ627" s="10"/>
      <c r="CA627" s="10"/>
      <c r="CB627" s="10"/>
      <c r="CC627" s="10"/>
      <c r="CD627" s="10"/>
      <c r="CE627" s="10"/>
      <c r="CF627" s="10"/>
      <c r="CG627" s="10"/>
      <c r="CH627" s="10"/>
      <c r="CI627" s="10"/>
      <c r="CJ627" s="10"/>
      <c r="CK627" s="10"/>
      <c r="CL627" s="10"/>
      <c r="CM627" s="10"/>
      <c r="CN627" s="10"/>
      <c r="CO627" s="10"/>
      <c r="CP627" s="10"/>
      <c r="CQ627" s="10"/>
      <c r="CR627" s="10"/>
      <c r="CS627" s="10"/>
      <c r="CT627" s="10"/>
      <c r="CU627" s="10"/>
      <c r="CV627" s="10"/>
      <c r="CW627" s="10"/>
      <c r="CX627" s="10"/>
      <c r="CY627" s="10"/>
      <c r="CZ627" s="10"/>
      <c r="DA627" s="10"/>
      <c r="DB627" s="10"/>
      <c r="DC627" s="10"/>
      <c r="DD627" s="10"/>
      <c r="DE627" s="10"/>
      <c r="DF627" s="10"/>
      <c r="DG627" s="10"/>
      <c r="DH627" s="10"/>
      <c r="DI627" s="10"/>
      <c r="DJ627" s="10"/>
      <c r="DK627" s="10"/>
      <c r="DL627" s="10"/>
      <c r="DM627" s="10"/>
      <c r="DN627" s="10"/>
      <c r="DO627" s="10"/>
      <c r="DP627" s="10"/>
      <c r="DQ627" s="10"/>
      <c r="DR627" s="10"/>
      <c r="DS627" s="10"/>
      <c r="DT627" s="10"/>
      <c r="DU627" s="10"/>
      <c r="DV627" s="10"/>
    </row>
    <row r="628" spans="2:126" ht="15">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c r="BB628" s="10"/>
      <c r="BC628" s="10"/>
      <c r="BD628" s="10"/>
      <c r="BE628" s="10"/>
      <c r="BF628" s="10"/>
      <c r="BG628" s="10"/>
      <c r="BH628" s="10"/>
      <c r="BI628" s="10"/>
      <c r="BJ628" s="10"/>
      <c r="BK628" s="10"/>
      <c r="BL628" s="10"/>
      <c r="BM628" s="10"/>
      <c r="BN628" s="10"/>
      <c r="BO628" s="10"/>
      <c r="BP628" s="10"/>
      <c r="BQ628" s="10"/>
      <c r="BR628" s="10"/>
      <c r="BS628" s="10"/>
      <c r="BT628" s="10"/>
      <c r="BU628" s="10"/>
      <c r="BV628" s="10"/>
      <c r="BW628" s="10"/>
      <c r="BX628" s="10"/>
      <c r="BY628" s="10"/>
      <c r="BZ628" s="10"/>
      <c r="CA628" s="10"/>
      <c r="CB628" s="10"/>
      <c r="CC628" s="10"/>
      <c r="CD628" s="10"/>
      <c r="CE628" s="10"/>
      <c r="CF628" s="10"/>
      <c r="CG628" s="10"/>
      <c r="CH628" s="10"/>
      <c r="CI628" s="10"/>
      <c r="CJ628" s="10"/>
      <c r="CK628" s="10"/>
      <c r="CL628" s="10"/>
      <c r="CM628" s="10"/>
      <c r="CN628" s="10"/>
      <c r="CO628" s="10"/>
      <c r="CP628" s="10"/>
      <c r="CQ628" s="10"/>
      <c r="CR628" s="10"/>
      <c r="CS628" s="10"/>
      <c r="CT628" s="10"/>
      <c r="CU628" s="10"/>
      <c r="CV628" s="10"/>
      <c r="CW628" s="10"/>
      <c r="CX628" s="10"/>
      <c r="CY628" s="10"/>
      <c r="CZ628" s="10"/>
      <c r="DA628" s="10"/>
      <c r="DB628" s="10"/>
      <c r="DC628" s="10"/>
      <c r="DD628" s="10"/>
      <c r="DE628" s="10"/>
      <c r="DF628" s="10"/>
      <c r="DG628" s="10"/>
      <c r="DH628" s="10"/>
      <c r="DI628" s="10"/>
      <c r="DJ628" s="10"/>
      <c r="DK628" s="10"/>
      <c r="DL628" s="10"/>
      <c r="DM628" s="10"/>
      <c r="DN628" s="10"/>
      <c r="DO628" s="10"/>
      <c r="DP628" s="10"/>
      <c r="DQ628" s="10"/>
      <c r="DR628" s="10"/>
      <c r="DS628" s="10"/>
      <c r="DT628" s="10"/>
      <c r="DU628" s="10"/>
      <c r="DV628" s="10"/>
    </row>
    <row r="629" spans="2:126" ht="15">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c r="BC629" s="10"/>
      <c r="BD629" s="10"/>
      <c r="BE629" s="10"/>
      <c r="BF629" s="10"/>
      <c r="BG629" s="10"/>
      <c r="BH629" s="10"/>
      <c r="BI629" s="10"/>
      <c r="BJ629" s="10"/>
      <c r="BK629" s="10"/>
      <c r="BL629" s="10"/>
      <c r="BM629" s="10"/>
      <c r="BN629" s="10"/>
      <c r="BO629" s="10"/>
      <c r="BP629" s="10"/>
      <c r="BQ629" s="10"/>
      <c r="BR629" s="10"/>
      <c r="BS629" s="10"/>
      <c r="BT629" s="10"/>
      <c r="BU629" s="10"/>
      <c r="BV629" s="10"/>
      <c r="BW629" s="10"/>
      <c r="BX629" s="10"/>
      <c r="BY629" s="10"/>
      <c r="BZ629" s="10"/>
      <c r="CA629" s="10"/>
      <c r="CB629" s="10"/>
      <c r="CC629" s="10"/>
      <c r="CD629" s="10"/>
      <c r="CE629" s="10"/>
      <c r="CF629" s="10"/>
      <c r="CG629" s="10"/>
      <c r="CH629" s="10"/>
      <c r="CI629" s="10"/>
      <c r="CJ629" s="10"/>
      <c r="CK629" s="10"/>
      <c r="CL629" s="10"/>
      <c r="CM629" s="10"/>
      <c r="CN629" s="10"/>
      <c r="CO629" s="10"/>
      <c r="CP629" s="10"/>
      <c r="CQ629" s="10"/>
      <c r="CR629" s="10"/>
      <c r="CS629" s="10"/>
      <c r="CT629" s="10"/>
      <c r="CU629" s="10"/>
      <c r="CV629" s="10"/>
      <c r="CW629" s="10"/>
      <c r="CX629" s="10"/>
      <c r="CY629" s="10"/>
      <c r="CZ629" s="10"/>
      <c r="DA629" s="10"/>
      <c r="DB629" s="10"/>
      <c r="DC629" s="10"/>
      <c r="DD629" s="10"/>
      <c r="DE629" s="10"/>
      <c r="DF629" s="10"/>
      <c r="DG629" s="10"/>
      <c r="DH629" s="10"/>
      <c r="DI629" s="10"/>
      <c r="DJ629" s="10"/>
      <c r="DK629" s="10"/>
      <c r="DL629" s="10"/>
      <c r="DM629" s="10"/>
      <c r="DN629" s="10"/>
      <c r="DO629" s="10"/>
      <c r="DP629" s="10"/>
      <c r="DQ629" s="10"/>
      <c r="DR629" s="10"/>
      <c r="DS629" s="10"/>
      <c r="DT629" s="10"/>
      <c r="DU629" s="10"/>
      <c r="DV629" s="10"/>
    </row>
    <row r="630" spans="2:126" ht="15">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c r="BC630" s="10"/>
      <c r="BD630" s="10"/>
      <c r="BE630" s="10"/>
      <c r="BF630" s="10"/>
      <c r="BG630" s="10"/>
      <c r="BH630" s="10"/>
      <c r="BI630" s="10"/>
      <c r="BJ630" s="10"/>
      <c r="BK630" s="10"/>
      <c r="BL630" s="10"/>
      <c r="BM630" s="10"/>
      <c r="BN630" s="10"/>
      <c r="BO630" s="10"/>
      <c r="BP630" s="10"/>
      <c r="BQ630" s="10"/>
      <c r="BR630" s="10"/>
      <c r="BS630" s="10"/>
      <c r="BT630" s="10"/>
      <c r="BU630" s="10"/>
      <c r="BV630" s="10"/>
      <c r="BW630" s="10"/>
      <c r="BX630" s="10"/>
      <c r="BY630" s="10"/>
      <c r="BZ630" s="10"/>
      <c r="CA630" s="10"/>
      <c r="CB630" s="10"/>
      <c r="CC630" s="10"/>
      <c r="CD630" s="10"/>
      <c r="CE630" s="10"/>
      <c r="CF630" s="10"/>
      <c r="CG630" s="10"/>
      <c r="CH630" s="10"/>
      <c r="CI630" s="10"/>
      <c r="CJ630" s="10"/>
      <c r="CK630" s="10"/>
      <c r="CL630" s="10"/>
      <c r="CM630" s="10"/>
      <c r="CN630" s="10"/>
      <c r="CO630" s="10"/>
      <c r="CP630" s="10"/>
      <c r="CQ630" s="10"/>
      <c r="CR630" s="10"/>
      <c r="CS630" s="10"/>
      <c r="CT630" s="10"/>
      <c r="CU630" s="10"/>
      <c r="CV630" s="10"/>
      <c r="CW630" s="10"/>
      <c r="CX630" s="10"/>
      <c r="CY630" s="10"/>
      <c r="CZ630" s="10"/>
      <c r="DA630" s="10"/>
      <c r="DB630" s="10"/>
      <c r="DC630" s="10"/>
      <c r="DD630" s="10"/>
      <c r="DE630" s="10"/>
      <c r="DF630" s="10"/>
      <c r="DG630" s="10"/>
      <c r="DH630" s="10"/>
      <c r="DI630" s="10"/>
      <c r="DJ630" s="10"/>
      <c r="DK630" s="10"/>
      <c r="DL630" s="10"/>
      <c r="DM630" s="10"/>
      <c r="DN630" s="10"/>
      <c r="DO630" s="10"/>
      <c r="DP630" s="10"/>
      <c r="DQ630" s="10"/>
      <c r="DR630" s="10"/>
      <c r="DS630" s="10"/>
      <c r="DT630" s="10"/>
      <c r="DU630" s="10"/>
      <c r="DV630" s="10"/>
    </row>
    <row r="631" spans="2:126" ht="15">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c r="BC631" s="10"/>
      <c r="BD631" s="10"/>
      <c r="BE631" s="10"/>
      <c r="BF631" s="10"/>
      <c r="BG631" s="10"/>
      <c r="BH631" s="10"/>
      <c r="BI631" s="10"/>
      <c r="BJ631" s="10"/>
      <c r="BK631" s="10"/>
      <c r="BL631" s="10"/>
      <c r="BM631" s="10"/>
      <c r="BN631" s="10"/>
      <c r="BO631" s="10"/>
      <c r="BP631" s="10"/>
      <c r="BQ631" s="10"/>
      <c r="BR631" s="10"/>
      <c r="BS631" s="10"/>
      <c r="BT631" s="10"/>
      <c r="BU631" s="10"/>
      <c r="BV631" s="10"/>
      <c r="BW631" s="10"/>
      <c r="BX631" s="10"/>
      <c r="BY631" s="10"/>
      <c r="BZ631" s="10"/>
      <c r="CA631" s="10"/>
      <c r="CB631" s="10"/>
      <c r="CC631" s="10"/>
      <c r="CD631" s="10"/>
      <c r="CE631" s="10"/>
      <c r="CF631" s="10"/>
      <c r="CG631" s="10"/>
      <c r="CH631" s="10"/>
      <c r="CI631" s="10"/>
      <c r="CJ631" s="10"/>
      <c r="CK631" s="10"/>
      <c r="CL631" s="10"/>
      <c r="CM631" s="10"/>
      <c r="CN631" s="10"/>
      <c r="CO631" s="10"/>
      <c r="CP631" s="10"/>
      <c r="CQ631" s="10"/>
      <c r="CR631" s="10"/>
      <c r="CS631" s="10"/>
      <c r="CT631" s="10"/>
      <c r="CU631" s="10"/>
      <c r="CV631" s="10"/>
      <c r="CW631" s="10"/>
      <c r="CX631" s="10"/>
      <c r="CY631" s="10"/>
      <c r="CZ631" s="10"/>
      <c r="DA631" s="10"/>
      <c r="DB631" s="10"/>
      <c r="DC631" s="10"/>
      <c r="DD631" s="10"/>
      <c r="DE631" s="10"/>
      <c r="DF631" s="10"/>
      <c r="DG631" s="10"/>
      <c r="DH631" s="10"/>
      <c r="DI631" s="10"/>
      <c r="DJ631" s="10"/>
      <c r="DK631" s="10"/>
      <c r="DL631" s="10"/>
      <c r="DM631" s="10"/>
      <c r="DN631" s="10"/>
      <c r="DO631" s="10"/>
      <c r="DP631" s="10"/>
      <c r="DQ631" s="10"/>
      <c r="DR631" s="10"/>
      <c r="DS631" s="10"/>
      <c r="DT631" s="10"/>
      <c r="DU631" s="10"/>
      <c r="DV631" s="10"/>
    </row>
    <row r="632" spans="2:126" ht="15">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c r="BE632" s="10"/>
      <c r="BF632" s="10"/>
      <c r="BG632" s="10"/>
      <c r="BH632" s="10"/>
      <c r="BI632" s="10"/>
      <c r="BJ632" s="10"/>
      <c r="BK632" s="10"/>
      <c r="BL632" s="10"/>
      <c r="BM632" s="10"/>
      <c r="BN632" s="10"/>
      <c r="BO632" s="10"/>
      <c r="BP632" s="10"/>
      <c r="BQ632" s="10"/>
      <c r="BR632" s="10"/>
      <c r="BS632" s="10"/>
      <c r="BT632" s="10"/>
      <c r="BU632" s="10"/>
      <c r="BV632" s="10"/>
      <c r="BW632" s="10"/>
      <c r="BX632" s="10"/>
      <c r="BY632" s="10"/>
      <c r="BZ632" s="10"/>
      <c r="CA632" s="10"/>
      <c r="CB632" s="10"/>
      <c r="CC632" s="10"/>
      <c r="CD632" s="10"/>
      <c r="CE632" s="10"/>
      <c r="CF632" s="10"/>
      <c r="CG632" s="10"/>
      <c r="CH632" s="10"/>
      <c r="CI632" s="10"/>
      <c r="CJ632" s="10"/>
      <c r="CK632" s="10"/>
      <c r="CL632" s="10"/>
      <c r="CM632" s="10"/>
      <c r="CN632" s="10"/>
      <c r="CO632" s="10"/>
      <c r="CP632" s="10"/>
      <c r="CQ632" s="10"/>
      <c r="CR632" s="10"/>
      <c r="CS632" s="10"/>
      <c r="CT632" s="10"/>
      <c r="CU632" s="10"/>
      <c r="CV632" s="10"/>
      <c r="CW632" s="10"/>
      <c r="CX632" s="10"/>
      <c r="CY632" s="10"/>
      <c r="CZ632" s="10"/>
      <c r="DA632" s="10"/>
      <c r="DB632" s="10"/>
      <c r="DC632" s="10"/>
      <c r="DD632" s="10"/>
      <c r="DE632" s="10"/>
      <c r="DF632" s="10"/>
      <c r="DG632" s="10"/>
      <c r="DH632" s="10"/>
      <c r="DI632" s="10"/>
      <c r="DJ632" s="10"/>
      <c r="DK632" s="10"/>
      <c r="DL632" s="10"/>
      <c r="DM632" s="10"/>
      <c r="DN632" s="10"/>
      <c r="DO632" s="10"/>
      <c r="DP632" s="10"/>
      <c r="DQ632" s="10"/>
      <c r="DR632" s="10"/>
      <c r="DS632" s="10"/>
      <c r="DT632" s="10"/>
      <c r="DU632" s="10"/>
      <c r="DV632" s="10"/>
    </row>
    <row r="633" spans="2:126" ht="15">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c r="BC633" s="10"/>
      <c r="BD633" s="10"/>
      <c r="BE633" s="10"/>
      <c r="BF633" s="10"/>
      <c r="BG633" s="10"/>
      <c r="BH633" s="10"/>
      <c r="BI633" s="10"/>
      <c r="BJ633" s="10"/>
      <c r="BK633" s="10"/>
      <c r="BL633" s="10"/>
      <c r="BM633" s="10"/>
      <c r="BN633" s="10"/>
      <c r="BO633" s="10"/>
      <c r="BP633" s="10"/>
      <c r="BQ633" s="10"/>
      <c r="BR633" s="10"/>
      <c r="BS633" s="10"/>
      <c r="BT633" s="10"/>
      <c r="BU633" s="10"/>
      <c r="BV633" s="10"/>
      <c r="BW633" s="10"/>
      <c r="BX633" s="10"/>
      <c r="BY633" s="10"/>
      <c r="BZ633" s="10"/>
      <c r="CA633" s="10"/>
      <c r="CB633" s="10"/>
      <c r="CC633" s="10"/>
      <c r="CD633" s="10"/>
      <c r="CE633" s="10"/>
      <c r="CF633" s="10"/>
      <c r="CG633" s="10"/>
      <c r="CH633" s="10"/>
      <c r="CI633" s="10"/>
      <c r="CJ633" s="10"/>
      <c r="CK633" s="10"/>
      <c r="CL633" s="10"/>
      <c r="CM633" s="10"/>
      <c r="CN633" s="10"/>
      <c r="CO633" s="10"/>
      <c r="CP633" s="10"/>
      <c r="CQ633" s="10"/>
      <c r="CR633" s="10"/>
      <c r="CS633" s="10"/>
      <c r="CT633" s="10"/>
      <c r="CU633" s="10"/>
      <c r="CV633" s="10"/>
      <c r="CW633" s="10"/>
      <c r="CX633" s="10"/>
      <c r="CY633" s="10"/>
      <c r="CZ633" s="10"/>
      <c r="DA633" s="10"/>
      <c r="DB633" s="10"/>
      <c r="DC633" s="10"/>
      <c r="DD633" s="10"/>
      <c r="DE633" s="10"/>
      <c r="DF633" s="10"/>
      <c r="DG633" s="10"/>
      <c r="DH633" s="10"/>
      <c r="DI633" s="10"/>
      <c r="DJ633" s="10"/>
      <c r="DK633" s="10"/>
      <c r="DL633" s="10"/>
      <c r="DM633" s="10"/>
      <c r="DN633" s="10"/>
      <c r="DO633" s="10"/>
      <c r="DP633" s="10"/>
      <c r="DQ633" s="10"/>
      <c r="DR633" s="10"/>
      <c r="DS633" s="10"/>
      <c r="DT633" s="10"/>
      <c r="DU633" s="10"/>
      <c r="DV633" s="10"/>
    </row>
  </sheetData>
  <mergeCells count="88">
    <mergeCell ref="C57:C59"/>
    <mergeCell ref="C139:C140"/>
    <mergeCell ref="D140:H140"/>
    <mergeCell ref="C16:I16"/>
    <mergeCell ref="C18:I18"/>
    <mergeCell ref="H56:Q56"/>
    <mergeCell ref="C54:F54"/>
    <mergeCell ref="C21:C23"/>
    <mergeCell ref="C52:S52"/>
    <mergeCell ref="H54:Q54"/>
    <mergeCell ref="E196:H196"/>
    <mergeCell ref="C191:H191"/>
    <mergeCell ref="C193:H193"/>
    <mergeCell ref="C156:K156"/>
    <mergeCell ref="D20:I20"/>
    <mergeCell ref="D22:I22"/>
    <mergeCell ref="C143:C144"/>
    <mergeCell ref="D144:H144"/>
    <mergeCell ref="H58:Q58"/>
    <mergeCell ref="D137:H137"/>
    <mergeCell ref="C136:C137"/>
    <mergeCell ref="C93:V93"/>
    <mergeCell ref="C91:V91"/>
    <mergeCell ref="D57:D58"/>
    <mergeCell ref="E57:E58"/>
    <mergeCell ref="F57:F58"/>
    <mergeCell ref="O154:U154"/>
    <mergeCell ref="C154:K154"/>
    <mergeCell ref="B189:AI190"/>
    <mergeCell ref="C205:M205"/>
    <mergeCell ref="C243:K243"/>
    <mergeCell ref="C196:D196"/>
    <mergeCell ref="C195:D195"/>
    <mergeCell ref="C197:D197"/>
    <mergeCell ref="C198:D198"/>
    <mergeCell ref="C199:D199"/>
    <mergeCell ref="C200:D200"/>
    <mergeCell ref="E197:H197"/>
    <mergeCell ref="E198:H198"/>
    <mergeCell ref="E199:H199"/>
    <mergeCell ref="E200:H200"/>
    <mergeCell ref="E195:H195"/>
    <mergeCell ref="C254:G254"/>
    <mergeCell ref="C201:D201"/>
    <mergeCell ref="E201:H201"/>
    <mergeCell ref="C252:G252"/>
    <mergeCell ref="C240:K240"/>
    <mergeCell ref="E202:H202"/>
    <mergeCell ref="D209:K209"/>
    <mergeCell ref="D207:K207"/>
    <mergeCell ref="C202:D202"/>
    <mergeCell ref="D151:H151"/>
    <mergeCell ref="M126:N126"/>
    <mergeCell ref="C126:D126"/>
    <mergeCell ref="E126:F126"/>
    <mergeCell ref="G126:H126"/>
    <mergeCell ref="K126:L126"/>
    <mergeCell ref="D143:H143"/>
    <mergeCell ref="D147:H147"/>
    <mergeCell ref="D148:H148"/>
    <mergeCell ref="D149:H149"/>
    <mergeCell ref="D150:H150"/>
    <mergeCell ref="D145:H145"/>
    <mergeCell ref="D141:H141"/>
    <mergeCell ref="D142:H142"/>
    <mergeCell ref="D146:H146"/>
    <mergeCell ref="D139:H139"/>
    <mergeCell ref="B1:Y1"/>
    <mergeCell ref="C5:Y5"/>
    <mergeCell ref="C6:Y6"/>
    <mergeCell ref="C7:Y7"/>
    <mergeCell ref="C8:Y8"/>
    <mergeCell ref="C9:Y9"/>
    <mergeCell ref="B4:Y4"/>
    <mergeCell ref="C10:Y10"/>
    <mergeCell ref="B13:AI13"/>
    <mergeCell ref="D138:H138"/>
    <mergeCell ref="C134:C135"/>
    <mergeCell ref="D135:H135"/>
    <mergeCell ref="D132:H132"/>
    <mergeCell ref="D133:H133"/>
    <mergeCell ref="D134:H134"/>
    <mergeCell ref="D136:H136"/>
    <mergeCell ref="C130:H130"/>
    <mergeCell ref="X53:AF56"/>
    <mergeCell ref="D95:V95"/>
    <mergeCell ref="D97:V97"/>
    <mergeCell ref="C128:H128"/>
  </mergeCells>
  <printOptions/>
  <pageMargins left="0.7" right="0.7" top="0.75" bottom="0.75" header="0.3" footer="0.3"/>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D7EE"/>
  </sheetPr>
  <dimension ref="A2:M72"/>
  <sheetViews>
    <sheetView zoomScale="86" zoomScaleNormal="86" workbookViewId="0" topLeftCell="A4">
      <selection activeCell="C46" sqref="C46"/>
    </sheetView>
  </sheetViews>
  <sheetFormatPr defaultColWidth="11.421875" defaultRowHeight="15"/>
  <cols>
    <col min="1" max="1" width="3.28125" style="5" customWidth="1"/>
    <col min="2" max="2" width="17.8515625" style="5" customWidth="1"/>
    <col min="3" max="3" width="16.7109375" style="5" customWidth="1"/>
    <col min="4" max="4" width="23.7109375" style="5" customWidth="1"/>
    <col min="5" max="5" width="29.7109375" style="5" customWidth="1"/>
    <col min="6" max="6" width="13.421875" style="5" customWidth="1"/>
    <col min="7" max="8" width="16.7109375" style="5" customWidth="1"/>
    <col min="9" max="9" width="8.140625" style="5" bestFit="1" customWidth="1"/>
    <col min="10" max="10" width="16.7109375" style="5" customWidth="1"/>
    <col min="11" max="16384" width="11.421875" style="5" customWidth="1"/>
  </cols>
  <sheetData>
    <row r="2" spans="1:12" ht="15.75">
      <c r="A2" s="129"/>
      <c r="B2" s="823" t="s">
        <v>319</v>
      </c>
      <c r="C2" s="823"/>
      <c r="D2" s="823"/>
      <c r="E2" s="823"/>
      <c r="F2" s="823"/>
      <c r="G2" s="823"/>
      <c r="H2" s="823"/>
      <c r="I2" s="823"/>
      <c r="J2" s="823"/>
      <c r="K2" s="823"/>
      <c r="L2" s="823"/>
    </row>
    <row r="3" spans="1:4" ht="13.5" customHeight="1" thickBot="1">
      <c r="A3" s="129"/>
      <c r="B3" s="130"/>
      <c r="C3" s="843"/>
      <c r="D3" s="843"/>
    </row>
    <row r="4" spans="1:12" ht="15">
      <c r="A4" s="129"/>
      <c r="B4" s="835" t="s">
        <v>1</v>
      </c>
      <c r="C4" s="836"/>
      <c r="D4" s="836"/>
      <c r="E4" s="836"/>
      <c r="F4" s="836"/>
      <c r="G4" s="836"/>
      <c r="H4" s="836"/>
      <c r="I4" s="836"/>
      <c r="J4" s="836"/>
      <c r="K4" s="836"/>
      <c r="L4" s="837"/>
    </row>
    <row r="5" spans="1:12" ht="15">
      <c r="A5" s="129"/>
      <c r="B5" s="131" t="s">
        <v>0</v>
      </c>
      <c r="C5" s="844" t="s">
        <v>101</v>
      </c>
      <c r="D5" s="844"/>
      <c r="E5" s="844"/>
      <c r="F5" s="844"/>
      <c r="G5" s="844"/>
      <c r="H5" s="844"/>
      <c r="I5" s="844"/>
      <c r="J5" s="844"/>
      <c r="K5" s="844"/>
      <c r="L5" s="845"/>
    </row>
    <row r="6" spans="1:12" ht="15">
      <c r="A6" s="129"/>
      <c r="B6" s="4" t="s">
        <v>22</v>
      </c>
      <c r="C6" s="838" t="s">
        <v>58</v>
      </c>
      <c r="D6" s="838"/>
      <c r="E6" s="838"/>
      <c r="F6" s="838"/>
      <c r="G6" s="838"/>
      <c r="H6" s="838"/>
      <c r="I6" s="838"/>
      <c r="J6" s="838"/>
      <c r="K6" s="838"/>
      <c r="L6" s="839"/>
    </row>
    <row r="7" spans="1:13" ht="15">
      <c r="A7" s="129"/>
      <c r="B7" s="132" t="s">
        <v>25</v>
      </c>
      <c r="C7" s="840" t="s">
        <v>59</v>
      </c>
      <c r="D7" s="841"/>
      <c r="E7" s="841"/>
      <c r="F7" s="841"/>
      <c r="G7" s="841"/>
      <c r="H7" s="841"/>
      <c r="I7" s="841"/>
      <c r="J7" s="841"/>
      <c r="K7" s="841"/>
      <c r="L7" s="842"/>
      <c r="M7" s="6"/>
    </row>
    <row r="8" spans="1:12" ht="15">
      <c r="A8" s="129"/>
      <c r="B8" s="22" t="s">
        <v>27</v>
      </c>
      <c r="C8" s="824" t="s">
        <v>21</v>
      </c>
      <c r="D8" s="825"/>
      <c r="E8" s="825"/>
      <c r="F8" s="825"/>
      <c r="G8" s="825"/>
      <c r="H8" s="825"/>
      <c r="I8" s="825"/>
      <c r="J8" s="825"/>
      <c r="K8" s="825"/>
      <c r="L8" s="826"/>
    </row>
    <row r="9" spans="1:12" ht="15">
      <c r="A9" s="129"/>
      <c r="B9" s="827" t="s">
        <v>26</v>
      </c>
      <c r="C9" s="829" t="s">
        <v>576</v>
      </c>
      <c r="D9" s="830"/>
      <c r="E9" s="830"/>
      <c r="F9" s="830"/>
      <c r="G9" s="830"/>
      <c r="H9" s="830"/>
      <c r="I9" s="830"/>
      <c r="J9" s="830"/>
      <c r="K9" s="830"/>
      <c r="L9" s="831"/>
    </row>
    <row r="10" spans="1:12" ht="13.5" thickBot="1">
      <c r="A10" s="129"/>
      <c r="B10" s="828"/>
      <c r="C10" s="832"/>
      <c r="D10" s="833"/>
      <c r="E10" s="833"/>
      <c r="F10" s="833"/>
      <c r="G10" s="833"/>
      <c r="H10" s="833"/>
      <c r="I10" s="833"/>
      <c r="J10" s="833"/>
      <c r="K10" s="833"/>
      <c r="L10" s="834"/>
    </row>
    <row r="11" ht="15">
      <c r="A11" s="129"/>
    </row>
    <row r="12" spans="1:8" ht="15">
      <c r="A12" s="129" t="s">
        <v>513</v>
      </c>
      <c r="C12" s="100"/>
      <c r="D12" s="821" t="s">
        <v>60</v>
      </c>
      <c r="E12" s="821"/>
      <c r="F12" s="821"/>
      <c r="G12" s="821"/>
      <c r="H12" s="821"/>
    </row>
    <row r="13" spans="1:8" ht="15">
      <c r="A13" s="129"/>
      <c r="C13" s="39"/>
      <c r="D13" s="822" t="s">
        <v>58</v>
      </c>
      <c r="E13" s="822"/>
      <c r="F13" s="822"/>
      <c r="G13" s="822"/>
      <c r="H13" s="822"/>
    </row>
    <row r="14" spans="1:8" ht="15">
      <c r="A14" s="129"/>
      <c r="C14" s="101" t="s">
        <v>61</v>
      </c>
      <c r="D14" s="40" t="s">
        <v>62</v>
      </c>
      <c r="E14" s="100" t="s">
        <v>63</v>
      </c>
      <c r="F14" s="100" t="s">
        <v>64</v>
      </c>
      <c r="G14" s="100" t="s">
        <v>65</v>
      </c>
      <c r="H14" s="100" t="s">
        <v>66</v>
      </c>
    </row>
    <row r="15" spans="1:8" ht="15">
      <c r="A15" s="129"/>
      <c r="C15" s="36">
        <v>170</v>
      </c>
      <c r="D15" s="37" t="s">
        <v>67</v>
      </c>
      <c r="E15" s="38">
        <v>53</v>
      </c>
      <c r="F15" s="38">
        <v>63</v>
      </c>
      <c r="G15" s="38">
        <v>64</v>
      </c>
      <c r="H15" s="38">
        <v>67</v>
      </c>
    </row>
    <row r="16" spans="1:3" ht="15">
      <c r="A16" s="129"/>
      <c r="C16" s="5" t="s">
        <v>68</v>
      </c>
    </row>
    <row r="17" ht="15">
      <c r="A17" s="129"/>
    </row>
    <row r="18" spans="1:5" ht="30">
      <c r="A18" s="129"/>
      <c r="C18" s="27" t="s">
        <v>38</v>
      </c>
      <c r="D18" s="26" t="s">
        <v>69</v>
      </c>
      <c r="E18" s="26" t="s">
        <v>295</v>
      </c>
    </row>
    <row r="19" spans="1:9" ht="15">
      <c r="A19" s="129"/>
      <c r="C19" s="25">
        <v>1994</v>
      </c>
      <c r="D19" s="35">
        <f>'IB 4D1a - Población y cobertura'!D14</f>
        <v>23501974</v>
      </c>
      <c r="E19" s="133">
        <f>$F$15/1000*365</f>
        <v>22.995</v>
      </c>
      <c r="I19" s="335"/>
    </row>
    <row r="20" spans="1:9" ht="15">
      <c r="A20" s="129"/>
      <c r="C20" s="25">
        <v>1995</v>
      </c>
      <c r="D20" s="35">
        <f>'IB 4D1a - Población y cobertura'!D15</f>
        <v>23926300</v>
      </c>
      <c r="E20" s="133">
        <f>$F$15/1000*365</f>
        <v>22.995</v>
      </c>
      <c r="I20" s="335"/>
    </row>
    <row r="21" spans="1:9" ht="15">
      <c r="A21" s="129"/>
      <c r="C21" s="25">
        <v>1996</v>
      </c>
      <c r="D21" s="35">
        <f>'IB 4D1a - Población y cobertura'!D16</f>
        <v>24348132</v>
      </c>
      <c r="E21" s="133">
        <f>$F$15/1000*365</f>
        <v>22.995</v>
      </c>
      <c r="I21" s="335"/>
    </row>
    <row r="22" spans="1:9" ht="15">
      <c r="A22" s="129"/>
      <c r="C22" s="25">
        <v>1997</v>
      </c>
      <c r="D22" s="35">
        <f>'IB 4D1a - Población y cobertura'!D17</f>
        <v>24767794</v>
      </c>
      <c r="E22" s="133">
        <f>$F$15/1000*365</f>
        <v>22.995</v>
      </c>
      <c r="I22" s="335"/>
    </row>
    <row r="23" spans="1:9" ht="15">
      <c r="A23" s="129"/>
      <c r="C23" s="25">
        <v>1998</v>
      </c>
      <c r="D23" s="35">
        <f>'IB 4D1a - Población y cobertura'!D18</f>
        <v>25182269</v>
      </c>
      <c r="E23" s="93">
        <f>(($E$25-$E$22)/3)+E22</f>
        <v>23.116666666666667</v>
      </c>
      <c r="F23" s="134"/>
      <c r="I23" s="335"/>
    </row>
    <row r="24" spans="1:9" ht="15">
      <c r="A24" s="129"/>
      <c r="C24" s="25">
        <v>1999</v>
      </c>
      <c r="D24" s="35">
        <f>'IB 4D1a - Población y cobertura'!D19</f>
        <v>25588546</v>
      </c>
      <c r="E24" s="93">
        <f>(($E$25-$E$22)/3)+E23</f>
        <v>23.238333333333333</v>
      </c>
      <c r="F24" s="134"/>
      <c r="I24" s="335"/>
    </row>
    <row r="25" spans="1:9" ht="15">
      <c r="A25" s="129"/>
      <c r="C25" s="25">
        <v>2000</v>
      </c>
      <c r="D25" s="35">
        <f>'IB 4D1a - Población y cobertura'!D20</f>
        <v>25983588</v>
      </c>
      <c r="E25" s="133">
        <f>$G$15/1000*365</f>
        <v>23.36</v>
      </c>
      <c r="G25" s="5" t="s">
        <v>102</v>
      </c>
      <c r="I25" s="335"/>
    </row>
    <row r="26" spans="1:9" ht="15">
      <c r="A26" s="129"/>
      <c r="C26" s="25">
        <v>2001</v>
      </c>
      <c r="D26" s="35">
        <f>'IB 4D1a - Población y cobertura'!D21</f>
        <v>26366533</v>
      </c>
      <c r="E26" s="133">
        <f>$G$15/1000*365</f>
        <v>23.36</v>
      </c>
      <c r="I26" s="335"/>
    </row>
    <row r="27" spans="1:9" ht="15">
      <c r="A27" s="129"/>
      <c r="C27" s="25">
        <v>2002</v>
      </c>
      <c r="D27" s="35">
        <f>'IB 4D1a - Población y cobertura'!D22</f>
        <v>26739379</v>
      </c>
      <c r="E27" s="133">
        <f>$G$15/1000*365</f>
        <v>23.36</v>
      </c>
      <c r="I27" s="335"/>
    </row>
    <row r="28" spans="1:9" ht="15">
      <c r="A28" s="129"/>
      <c r="C28" s="25">
        <v>2003</v>
      </c>
      <c r="D28" s="35">
        <f>'IB 4D1a - Población y cobertura'!D23</f>
        <v>27103457</v>
      </c>
      <c r="E28" s="41">
        <f>($E$30-$E$27)/3+E27</f>
        <v>23.725</v>
      </c>
      <c r="I28" s="335"/>
    </row>
    <row r="29" spans="1:9" ht="15">
      <c r="A29" s="129"/>
      <c r="C29" s="25">
        <v>2004</v>
      </c>
      <c r="D29" s="35">
        <f>'IB 4D1a - Población y cobertura'!D24</f>
        <v>27460073</v>
      </c>
      <c r="E29" s="41">
        <f>($E$30-$E$27)/3+E28</f>
        <v>24.090000000000003</v>
      </c>
      <c r="I29" s="335"/>
    </row>
    <row r="30" spans="1:9" ht="15">
      <c r="A30" s="129"/>
      <c r="C30" s="25">
        <v>2005</v>
      </c>
      <c r="D30" s="35">
        <f>'IB 4D1a - Población y cobertura'!D25</f>
        <v>27810540</v>
      </c>
      <c r="E30" s="133">
        <f>$H$15/1000*365</f>
        <v>24.455000000000002</v>
      </c>
      <c r="I30" s="335"/>
    </row>
    <row r="31" spans="1:9" ht="15">
      <c r="A31" s="129"/>
      <c r="C31" s="25">
        <v>2006</v>
      </c>
      <c r="D31" s="35">
        <f>'IB 4D1a - Población y cobertura'!D26</f>
        <v>28151443</v>
      </c>
      <c r="E31" s="133">
        <f>$H$15/1000*365</f>
        <v>24.455000000000002</v>
      </c>
      <c r="I31" s="335"/>
    </row>
    <row r="32" spans="1:9" ht="15">
      <c r="A32" s="129"/>
      <c r="C32" s="25">
        <v>2007</v>
      </c>
      <c r="D32" s="35">
        <f>'IB 4D1a - Población y cobertura'!D27</f>
        <v>28481901</v>
      </c>
      <c r="E32" s="133">
        <f>$H$15/1000*365</f>
        <v>24.455000000000002</v>
      </c>
      <c r="I32" s="335"/>
    </row>
    <row r="33" spans="1:9" ht="15">
      <c r="A33" s="129"/>
      <c r="C33" s="25">
        <v>2008</v>
      </c>
      <c r="D33" s="35">
        <f>'IB 4D1a - Población y cobertura'!D28</f>
        <v>28807034</v>
      </c>
      <c r="E33" s="41">
        <f>$E$32</f>
        <v>24.455000000000002</v>
      </c>
      <c r="I33" s="335"/>
    </row>
    <row r="34" spans="1:9" ht="15">
      <c r="A34" s="129"/>
      <c r="C34" s="25">
        <v>2009</v>
      </c>
      <c r="D34" s="35">
        <f>'IB 4D1a - Población y cobertura'!D29</f>
        <v>29132013</v>
      </c>
      <c r="E34" s="41">
        <f aca="true" t="shared" si="0" ref="E34:E44">$E$32</f>
        <v>24.455000000000002</v>
      </c>
      <c r="I34" s="335"/>
    </row>
    <row r="35" spans="1:9" ht="15">
      <c r="A35" s="129"/>
      <c r="C35" s="25">
        <v>2010</v>
      </c>
      <c r="D35" s="35">
        <f>'IB 4D1a - Población y cobertura'!D30</f>
        <v>29461933</v>
      </c>
      <c r="E35" s="41">
        <f t="shared" si="0"/>
        <v>24.455000000000002</v>
      </c>
      <c r="I35" s="335"/>
    </row>
    <row r="36" spans="1:9" ht="15">
      <c r="A36" s="129"/>
      <c r="C36" s="25">
        <v>2011</v>
      </c>
      <c r="D36" s="35">
        <f>'IB 4D1a - Población y cobertura'!D31</f>
        <v>29797694</v>
      </c>
      <c r="E36" s="41">
        <f t="shared" si="0"/>
        <v>24.455000000000002</v>
      </c>
      <c r="I36" s="335"/>
    </row>
    <row r="37" spans="1:9" ht="15">
      <c r="A37" s="129"/>
      <c r="C37" s="25">
        <v>2012</v>
      </c>
      <c r="D37" s="35">
        <f>'IB 4D1a - Población y cobertura'!D32</f>
        <v>30135875</v>
      </c>
      <c r="E37" s="41">
        <f t="shared" si="0"/>
        <v>24.455000000000002</v>
      </c>
      <c r="I37" s="335"/>
    </row>
    <row r="38" spans="1:9" ht="15">
      <c r="A38" s="129"/>
      <c r="C38" s="25">
        <v>2013</v>
      </c>
      <c r="D38" s="35">
        <f>'IB 4D1a - Población y cobertura'!D33</f>
        <v>30475144</v>
      </c>
      <c r="E38" s="41">
        <f t="shared" si="0"/>
        <v>24.455000000000002</v>
      </c>
      <c r="I38" s="335"/>
    </row>
    <row r="39" spans="1:9" ht="15">
      <c r="A39" s="129"/>
      <c r="C39" s="25">
        <v>2014</v>
      </c>
      <c r="D39" s="35">
        <f>'IB 4D1a - Población y cobertura'!D34</f>
        <v>30814175</v>
      </c>
      <c r="E39" s="41">
        <f t="shared" si="0"/>
        <v>24.455000000000002</v>
      </c>
      <c r="I39" s="335"/>
    </row>
    <row r="40" spans="1:9" ht="15">
      <c r="A40" s="129"/>
      <c r="C40" s="25">
        <v>2015</v>
      </c>
      <c r="D40" s="35">
        <f>'IB 4D1a - Población y cobertura'!D35</f>
        <v>31151643</v>
      </c>
      <c r="E40" s="41">
        <f t="shared" si="0"/>
        <v>24.455000000000002</v>
      </c>
      <c r="I40" s="335"/>
    </row>
    <row r="41" spans="1:9" ht="15">
      <c r="A41" s="129"/>
      <c r="C41" s="25">
        <v>2016</v>
      </c>
      <c r="D41" s="35">
        <f>'IB 4D1a - Población y cobertura'!D36</f>
        <v>31488625</v>
      </c>
      <c r="E41" s="41">
        <f t="shared" si="0"/>
        <v>24.455000000000002</v>
      </c>
      <c r="I41" s="335"/>
    </row>
    <row r="42" spans="1:5" ht="15">
      <c r="A42" s="129"/>
      <c r="C42" s="25">
        <v>2017</v>
      </c>
      <c r="D42" s="35">
        <f>'IB 4D1a - Población y cobertura'!D37</f>
        <v>31826018</v>
      </c>
      <c r="E42" s="41">
        <f t="shared" si="0"/>
        <v>24.455000000000002</v>
      </c>
    </row>
    <row r="43" spans="1:5" ht="15">
      <c r="A43" s="129"/>
      <c r="C43" s="25">
        <v>2018</v>
      </c>
      <c r="D43" s="35">
        <f>'IB 4D1a - Población y cobertura'!D38</f>
        <v>32162184</v>
      </c>
      <c r="E43" s="41">
        <f t="shared" si="0"/>
        <v>24.455000000000002</v>
      </c>
    </row>
    <row r="44" spans="1:5" ht="15">
      <c r="A44" s="129"/>
      <c r="C44" s="25">
        <v>2019</v>
      </c>
      <c r="D44" s="35">
        <f>'IB 4D1a - Población y cobertura'!D39</f>
        <v>32495510</v>
      </c>
      <c r="E44" s="41">
        <f t="shared" si="0"/>
        <v>24.455000000000002</v>
      </c>
    </row>
    <row r="45" spans="1:5" ht="15">
      <c r="A45" s="129"/>
      <c r="E45" s="135"/>
    </row>
    <row r="46" ht="15">
      <c r="A46" s="129"/>
    </row>
    <row r="47" ht="15">
      <c r="A47" s="129"/>
    </row>
    <row r="48" ht="15">
      <c r="A48" s="129"/>
    </row>
    <row r="49" ht="15">
      <c r="A49" s="129"/>
    </row>
    <row r="50" ht="15">
      <c r="A50" s="129"/>
    </row>
    <row r="51" ht="15">
      <c r="A51" s="129"/>
    </row>
    <row r="52" ht="15">
      <c r="A52" s="129"/>
    </row>
    <row r="53" ht="15">
      <c r="A53" s="129"/>
    </row>
    <row r="54" ht="15">
      <c r="A54" s="129"/>
    </row>
    <row r="55" ht="15">
      <c r="A55" s="129"/>
    </row>
    <row r="56" ht="15">
      <c r="A56" s="129"/>
    </row>
    <row r="57" ht="15">
      <c r="A57" s="129"/>
    </row>
    <row r="58" ht="15">
      <c r="A58" s="129"/>
    </row>
    <row r="59" ht="15">
      <c r="A59" s="129"/>
    </row>
    <row r="60" ht="15">
      <c r="A60" s="129"/>
    </row>
    <row r="61" ht="15">
      <c r="A61" s="129"/>
    </row>
    <row r="62" ht="15">
      <c r="A62" s="129"/>
    </row>
    <row r="63" ht="15">
      <c r="A63" s="129"/>
    </row>
    <row r="64" ht="15">
      <c r="A64" s="129"/>
    </row>
    <row r="65" ht="15">
      <c r="A65" s="129"/>
    </row>
    <row r="66" ht="15">
      <c r="A66" s="129"/>
    </row>
    <row r="67" ht="15">
      <c r="A67" s="129"/>
    </row>
    <row r="68" ht="15">
      <c r="A68" s="129"/>
    </row>
    <row r="69" ht="15">
      <c r="A69" s="129"/>
    </row>
    <row r="70" ht="15">
      <c r="A70" s="129"/>
    </row>
    <row r="71" ht="15">
      <c r="A71" s="129"/>
    </row>
    <row r="72" ht="15">
      <c r="A72" s="129"/>
    </row>
  </sheetData>
  <mergeCells count="11">
    <mergeCell ref="D12:H12"/>
    <mergeCell ref="D13:H13"/>
    <mergeCell ref="B2:L2"/>
    <mergeCell ref="C8:L8"/>
    <mergeCell ref="B9:B10"/>
    <mergeCell ref="C9:L10"/>
    <mergeCell ref="B4:L4"/>
    <mergeCell ref="C6:L6"/>
    <mergeCell ref="C7:L7"/>
    <mergeCell ref="C3:D3"/>
    <mergeCell ref="C5:L5"/>
  </mergeCells>
  <hyperlinks>
    <hyperlink ref="C8" r:id="rId1" display="http://www.fao.org/fileadmin/templates/ess/documents/food_security_statistics/country_profiles/esp/Peru_S.pdf"/>
  </hyperlinks>
  <printOptions/>
  <pageMargins left="0.7" right="0.7" top="0.75" bottom="0.75" header="0.3" footer="0.3"/>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2:J93"/>
  <sheetViews>
    <sheetView showGridLines="0" zoomScale="90" zoomScaleNormal="90" workbookViewId="0" topLeftCell="A37">
      <selection activeCell="B89" sqref="B89"/>
    </sheetView>
  </sheetViews>
  <sheetFormatPr defaultColWidth="11.421875" defaultRowHeight="15"/>
  <cols>
    <col min="1" max="1" width="3.28125" style="5" customWidth="1"/>
    <col min="2" max="2" width="80.421875" style="5" customWidth="1"/>
    <col min="3" max="3" width="17.140625" style="5" customWidth="1"/>
    <col min="4" max="4" width="18.7109375" style="5" customWidth="1"/>
    <col min="5" max="5" width="13.8515625" style="5" customWidth="1"/>
    <col min="6" max="6" width="13.28125" style="5" customWidth="1"/>
    <col min="7" max="7" width="15.7109375" style="5" customWidth="1"/>
    <col min="8" max="8" width="19.421875" style="5" customWidth="1"/>
    <col min="9" max="16384" width="11.421875" style="5" customWidth="1"/>
  </cols>
  <sheetData>
    <row r="2" spans="2:7" ht="15.75" customHeight="1">
      <c r="B2" s="846" t="s">
        <v>271</v>
      </c>
      <c r="C2" s="846"/>
      <c r="D2" s="846"/>
      <c r="E2" s="846"/>
      <c r="F2" s="846"/>
      <c r="G2" s="846"/>
    </row>
    <row r="4" spans="2:5" ht="25.5">
      <c r="B4" s="346" t="s">
        <v>454</v>
      </c>
      <c r="C4" s="347" t="s">
        <v>76</v>
      </c>
      <c r="D4" s="51"/>
      <c r="E4" s="51"/>
    </row>
    <row r="5" spans="2:5" ht="15">
      <c r="B5" s="348" t="s">
        <v>56</v>
      </c>
      <c r="C5" s="349">
        <v>0.1</v>
      </c>
      <c r="D5"/>
      <c r="E5"/>
    </row>
    <row r="6" spans="2:5" ht="15">
      <c r="B6" s="348" t="s">
        <v>70</v>
      </c>
      <c r="C6" s="349">
        <v>0.5</v>
      </c>
      <c r="D6"/>
      <c r="E6"/>
    </row>
    <row r="7" spans="2:5" ht="15">
      <c r="B7" s="348" t="s">
        <v>55</v>
      </c>
      <c r="C7" s="349">
        <v>0</v>
      </c>
      <c r="D7"/>
      <c r="E7"/>
    </row>
    <row r="8" spans="2:5" ht="15">
      <c r="B8" s="348" t="s">
        <v>71</v>
      </c>
      <c r="C8" s="349">
        <v>0</v>
      </c>
      <c r="D8"/>
      <c r="E8"/>
    </row>
    <row r="9" spans="2:5" ht="15">
      <c r="B9" s="348" t="s">
        <v>449</v>
      </c>
      <c r="C9" s="349">
        <v>0.3</v>
      </c>
      <c r="D9"/>
      <c r="E9"/>
    </row>
    <row r="10" spans="2:5" ht="15">
      <c r="B10" s="348" t="s">
        <v>72</v>
      </c>
      <c r="C10" s="349">
        <v>0.8</v>
      </c>
      <c r="D10"/>
      <c r="E10"/>
    </row>
    <row r="11" spans="2:5" ht="15">
      <c r="B11" s="348" t="s">
        <v>73</v>
      </c>
      <c r="C11" s="349">
        <v>0.8</v>
      </c>
      <c r="D11"/>
      <c r="E11"/>
    </row>
    <row r="12" spans="2:5" ht="15">
      <c r="B12" s="348" t="s">
        <v>74</v>
      </c>
      <c r="C12" s="349">
        <v>0.2</v>
      </c>
      <c r="D12"/>
      <c r="E12"/>
    </row>
    <row r="13" spans="2:5" ht="15">
      <c r="B13" s="348" t="s">
        <v>75</v>
      </c>
      <c r="C13" s="349">
        <v>0.8</v>
      </c>
      <c r="D13"/>
      <c r="E13"/>
    </row>
    <row r="14" spans="2:5" ht="15">
      <c r="B14" s="348" t="s">
        <v>54</v>
      </c>
      <c r="C14" s="349">
        <v>0.5</v>
      </c>
      <c r="D14"/>
      <c r="E14"/>
    </row>
    <row r="15" spans="2:5" ht="15">
      <c r="B15" s="348" t="s">
        <v>453</v>
      </c>
      <c r="C15" s="349">
        <v>0.1</v>
      </c>
      <c r="D15"/>
      <c r="E15"/>
    </row>
    <row r="16" spans="2:5" ht="15">
      <c r="B16" s="348" t="s">
        <v>452</v>
      </c>
      <c r="C16" s="349">
        <v>0.5</v>
      </c>
      <c r="D16"/>
      <c r="E16"/>
    </row>
    <row r="17" spans="2:5" ht="15">
      <c r="B17" s="348" t="s">
        <v>451</v>
      </c>
      <c r="C17" s="349">
        <v>0.7</v>
      </c>
      <c r="D17"/>
      <c r="E17"/>
    </row>
    <row r="18" spans="2:5" ht="15">
      <c r="B18" s="348" t="s">
        <v>450</v>
      </c>
      <c r="C18" s="349">
        <v>0.1</v>
      </c>
      <c r="D18"/>
      <c r="E18"/>
    </row>
    <row r="19" spans="2:3" ht="15">
      <c r="B19" s="43" t="s">
        <v>296</v>
      </c>
      <c r="C19" s="125"/>
    </row>
    <row r="20" spans="2:3" ht="15">
      <c r="B20" s="125"/>
      <c r="C20" s="125"/>
    </row>
    <row r="21" spans="2:7" ht="15.75">
      <c r="B21" s="846" t="s">
        <v>455</v>
      </c>
      <c r="C21" s="846"/>
      <c r="D21" s="846"/>
      <c r="E21" s="846"/>
      <c r="F21" s="846"/>
      <c r="G21" s="846"/>
    </row>
    <row r="22" spans="2:3" ht="15">
      <c r="B22" s="125"/>
      <c r="C22" s="125"/>
    </row>
    <row r="23" spans="2:5" ht="14.25">
      <c r="B23" s="126" t="s">
        <v>324</v>
      </c>
      <c r="C23" s="20">
        <v>0.6</v>
      </c>
      <c r="D23" s="852" t="s">
        <v>325</v>
      </c>
      <c r="E23" s="854"/>
    </row>
    <row r="24" spans="2:3" ht="15">
      <c r="B24" s="43" t="s">
        <v>323</v>
      </c>
      <c r="C24" s="125"/>
    </row>
    <row r="25" ht="15">
      <c r="C25" s="125"/>
    </row>
    <row r="26" spans="2:7" ht="15.75">
      <c r="B26" s="846" t="s">
        <v>78</v>
      </c>
      <c r="C26" s="846"/>
      <c r="D26" s="846"/>
      <c r="E26" s="846"/>
      <c r="F26" s="846"/>
      <c r="G26" s="846"/>
    </row>
    <row r="27" spans="2:3" ht="15">
      <c r="B27" s="125"/>
      <c r="C27" s="125"/>
    </row>
    <row r="28" spans="2:3" ht="34.5" customHeight="1">
      <c r="B28" s="19" t="s">
        <v>79</v>
      </c>
      <c r="C28" s="20">
        <v>1.25</v>
      </c>
    </row>
    <row r="29" spans="2:3" ht="40.5" customHeight="1">
      <c r="B29" s="19" t="s">
        <v>80</v>
      </c>
      <c r="C29" s="20">
        <v>1</v>
      </c>
    </row>
    <row r="30" ht="15">
      <c r="B30" s="42" t="s">
        <v>282</v>
      </c>
    </row>
    <row r="31" ht="15">
      <c r="C31" s="10"/>
    </row>
    <row r="32" spans="2:4" ht="15.75">
      <c r="B32" s="846" t="s">
        <v>29</v>
      </c>
      <c r="C32" s="846"/>
      <c r="D32" s="846"/>
    </row>
    <row r="34" spans="2:4" ht="14.25">
      <c r="B34" s="19" t="s">
        <v>35</v>
      </c>
      <c r="C34" s="20">
        <v>50</v>
      </c>
      <c r="D34" s="20" t="s">
        <v>12</v>
      </c>
    </row>
    <row r="35" ht="15">
      <c r="B35" s="5" t="s">
        <v>24</v>
      </c>
    </row>
    <row r="36" ht="15">
      <c r="B36" s="5" t="s">
        <v>23</v>
      </c>
    </row>
    <row r="37" ht="15">
      <c r="B37" s="8" t="s">
        <v>34</v>
      </c>
    </row>
    <row r="38" ht="15">
      <c r="B38" s="8" t="s">
        <v>457</v>
      </c>
    </row>
    <row r="39" ht="15">
      <c r="B39" s="8"/>
    </row>
    <row r="40" spans="2:4" ht="14.25">
      <c r="B40" s="19" t="s">
        <v>35</v>
      </c>
      <c r="C40" s="20">
        <v>40</v>
      </c>
      <c r="D40" s="20" t="s">
        <v>12</v>
      </c>
    </row>
    <row r="41" ht="15">
      <c r="B41" s="5" t="s">
        <v>456</v>
      </c>
    </row>
    <row r="42" ht="15">
      <c r="B42" s="5" t="s">
        <v>458</v>
      </c>
    </row>
    <row r="43" ht="15">
      <c r="C43" s="10"/>
    </row>
    <row r="44" spans="2:5" ht="15.75" customHeight="1">
      <c r="B44" s="846" t="s">
        <v>13</v>
      </c>
      <c r="C44" s="846"/>
      <c r="D44" s="846"/>
      <c r="E44" s="846"/>
    </row>
    <row r="46" spans="2:7" ht="14.25">
      <c r="B46" s="126" t="s">
        <v>326</v>
      </c>
      <c r="C46" s="20">
        <v>0.16</v>
      </c>
      <c r="D46" s="852" t="s">
        <v>14</v>
      </c>
      <c r="E46" s="853"/>
      <c r="F46" s="853"/>
      <c r="G46" s="854"/>
    </row>
    <row r="47" ht="15">
      <c r="B47" s="34" t="s">
        <v>300</v>
      </c>
    </row>
    <row r="49" spans="2:5" ht="15.75">
      <c r="B49" s="846" t="s">
        <v>297</v>
      </c>
      <c r="C49" s="846"/>
      <c r="D49" s="846"/>
      <c r="E49" s="846"/>
    </row>
    <row r="51" spans="2:4" ht="14.25">
      <c r="B51" s="126" t="s">
        <v>327</v>
      </c>
      <c r="C51" s="20">
        <v>1.1</v>
      </c>
      <c r="D51" s="20" t="s">
        <v>298</v>
      </c>
    </row>
    <row r="52" ht="15">
      <c r="B52" s="34" t="s">
        <v>300</v>
      </c>
    </row>
    <row r="54" spans="2:5" ht="15.75">
      <c r="B54" s="846" t="s">
        <v>299</v>
      </c>
      <c r="C54" s="846"/>
      <c r="D54" s="846"/>
      <c r="E54" s="846"/>
    </row>
    <row r="55" spans="2:5" ht="15.75">
      <c r="B55" s="127"/>
      <c r="C55" s="127"/>
      <c r="D55" s="127"/>
      <c r="E55" s="127"/>
    </row>
    <row r="56" spans="2:4" ht="14.25">
      <c r="B56" s="126" t="s">
        <v>328</v>
      </c>
      <c r="C56" s="20">
        <v>0</v>
      </c>
      <c r="D56" s="20" t="s">
        <v>81</v>
      </c>
    </row>
    <row r="57" ht="15">
      <c r="B57" s="34" t="s">
        <v>300</v>
      </c>
    </row>
    <row r="59" spans="2:5" ht="15.75">
      <c r="B59" s="846" t="s">
        <v>83</v>
      </c>
      <c r="C59" s="846"/>
      <c r="D59" s="846"/>
      <c r="E59" s="846"/>
    </row>
    <row r="61" spans="2:4" ht="14.25">
      <c r="B61" s="126" t="s">
        <v>329</v>
      </c>
      <c r="C61" s="348">
        <v>0.005</v>
      </c>
      <c r="D61" s="20" t="s">
        <v>82</v>
      </c>
    </row>
    <row r="62" ht="15">
      <c r="B62" s="34" t="s">
        <v>302</v>
      </c>
    </row>
    <row r="64" spans="2:5" ht="15.75">
      <c r="B64" s="846" t="s">
        <v>84</v>
      </c>
      <c r="C64" s="846"/>
      <c r="D64" s="846"/>
      <c r="E64" s="846"/>
    </row>
    <row r="66" spans="2:3" ht="15">
      <c r="B66" s="126" t="s">
        <v>86</v>
      </c>
      <c r="C66" s="348">
        <f>44/28</f>
        <v>1.5714285714285714</v>
      </c>
    </row>
    <row r="67" ht="15">
      <c r="B67" s="34" t="s">
        <v>85</v>
      </c>
    </row>
    <row r="68" ht="15">
      <c r="B68" s="34" t="s">
        <v>303</v>
      </c>
    </row>
    <row r="70" spans="2:5" ht="15.75">
      <c r="B70" s="846" t="s">
        <v>294</v>
      </c>
      <c r="C70" s="846"/>
      <c r="D70" s="846"/>
      <c r="E70" s="846"/>
    </row>
    <row r="72" spans="2:3" ht="15">
      <c r="B72" s="126" t="s">
        <v>293</v>
      </c>
      <c r="C72" s="348">
        <v>1.25</v>
      </c>
    </row>
    <row r="73" ht="15">
      <c r="B73" s="34" t="s">
        <v>300</v>
      </c>
    </row>
    <row r="75" spans="2:5" ht="15.75">
      <c r="B75" s="848" t="s">
        <v>4</v>
      </c>
      <c r="C75" s="848"/>
      <c r="D75" s="848"/>
      <c r="E75" s="6"/>
    </row>
    <row r="76" spans="2:5" ht="15.75">
      <c r="B76" s="12"/>
      <c r="C76" s="12"/>
      <c r="D76" s="12"/>
      <c r="E76" s="6"/>
    </row>
    <row r="77" spans="2:5" ht="15">
      <c r="B77" s="849" t="s">
        <v>2</v>
      </c>
      <c r="C77" s="850"/>
      <c r="D77" s="851"/>
      <c r="E77" s="6"/>
    </row>
    <row r="78" spans="2:10" ht="15">
      <c r="B78" s="13" t="s">
        <v>32</v>
      </c>
      <c r="C78" s="11">
        <f>+D82</f>
        <v>1000</v>
      </c>
      <c r="D78" s="14" t="s">
        <v>3</v>
      </c>
      <c r="E78" s="6"/>
      <c r="J78" s="10"/>
    </row>
    <row r="79" spans="2:10" ht="30.75" customHeight="1">
      <c r="B79" s="21" t="s">
        <v>301</v>
      </c>
      <c r="C79" s="16"/>
      <c r="D79" s="16"/>
      <c r="E79" s="8"/>
      <c r="F79" s="8"/>
      <c r="G79" s="8"/>
      <c r="H79" s="8"/>
      <c r="J79" s="10"/>
    </row>
    <row r="80" spans="2:10" ht="15.75">
      <c r="B80" s="12"/>
      <c r="C80" s="12"/>
      <c r="D80" s="12"/>
      <c r="E80" s="6"/>
      <c r="J80" s="10"/>
    </row>
    <row r="81" spans="2:10" ht="25.5">
      <c r="B81" s="17" t="s">
        <v>6</v>
      </c>
      <c r="C81" s="17" t="s">
        <v>31</v>
      </c>
      <c r="D81" s="17" t="s">
        <v>30</v>
      </c>
      <c r="E81" s="6"/>
      <c r="J81" s="10"/>
    </row>
    <row r="82" spans="2:10" ht="15">
      <c r="B82" s="18" t="s">
        <v>7</v>
      </c>
      <c r="C82" s="18" t="s">
        <v>8</v>
      </c>
      <c r="D82" s="11">
        <f>10^3</f>
        <v>1000</v>
      </c>
      <c r="E82" s="6"/>
      <c r="J82" s="10"/>
    </row>
    <row r="83" spans="2:10" ht="15">
      <c r="B83" s="18" t="s">
        <v>9</v>
      </c>
      <c r="C83" s="18" t="s">
        <v>10</v>
      </c>
      <c r="D83" s="11">
        <f>10^6</f>
        <v>1000000</v>
      </c>
      <c r="E83" s="6"/>
      <c r="J83" s="10"/>
    </row>
    <row r="84" spans="2:5" ht="15">
      <c r="B84" s="18" t="s">
        <v>11</v>
      </c>
      <c r="C84" s="18" t="s">
        <v>5</v>
      </c>
      <c r="D84" s="11">
        <f>10^9</f>
        <v>1000000000</v>
      </c>
      <c r="E84" s="6"/>
    </row>
    <row r="85" spans="2:5" ht="22.5">
      <c r="B85" s="21" t="s">
        <v>301</v>
      </c>
      <c r="C85" s="15"/>
      <c r="D85" s="15"/>
      <c r="E85" s="6"/>
    </row>
    <row r="86" spans="2:4" ht="15.75" customHeight="1">
      <c r="B86" s="847" t="s">
        <v>114</v>
      </c>
      <c r="C86" s="847"/>
      <c r="D86" s="847"/>
    </row>
    <row r="87" spans="1:5" s="10" customFormat="1" ht="13.9" customHeight="1">
      <c r="A87" s="5"/>
      <c r="B87" s="128"/>
      <c r="C87" s="128"/>
      <c r="D87" s="5"/>
      <c r="E87" s="5"/>
    </row>
    <row r="88" spans="1:8" s="10" customFormat="1" ht="45" customHeight="1">
      <c r="A88" s="5"/>
      <c r="B88" s="19" t="s">
        <v>115</v>
      </c>
      <c r="C88" s="494">
        <v>28</v>
      </c>
      <c r="D88" s="428" t="s">
        <v>116</v>
      </c>
      <c r="E88" s="6"/>
      <c r="F88" s="55"/>
      <c r="H88" s="638"/>
    </row>
    <row r="89" spans="1:5" s="10" customFormat="1" ht="15" customHeight="1">
      <c r="A89" s="5"/>
      <c r="B89" s="15" t="s">
        <v>586</v>
      </c>
      <c r="C89" s="15"/>
      <c r="D89" s="15"/>
      <c r="E89" s="5"/>
    </row>
    <row r="90" spans="1:5" s="10" customFormat="1" ht="15" customHeight="1">
      <c r="A90" s="5"/>
      <c r="B90" s="460"/>
      <c r="C90" s="461"/>
      <c r="D90" s="461"/>
      <c r="E90" s="5"/>
    </row>
    <row r="91" spans="1:5" s="10" customFormat="1" ht="15">
      <c r="A91" s="5"/>
      <c r="B91" s="128"/>
      <c r="C91" s="128"/>
      <c r="D91" s="5"/>
      <c r="E91" s="5"/>
    </row>
    <row r="92" spans="1:5" s="10" customFormat="1" ht="57.75" customHeight="1">
      <c r="A92" s="5"/>
      <c r="B92" s="19" t="s">
        <v>117</v>
      </c>
      <c r="C92" s="494">
        <v>265</v>
      </c>
      <c r="D92" s="428" t="s">
        <v>116</v>
      </c>
      <c r="E92" s="5"/>
    </row>
    <row r="93" spans="1:5" s="10" customFormat="1" ht="13.9" customHeight="1">
      <c r="A93" s="5"/>
      <c r="B93" s="15" t="s">
        <v>586</v>
      </c>
      <c r="C93" s="15"/>
      <c r="D93" s="15"/>
      <c r="E93" s="5"/>
    </row>
  </sheetData>
  <mergeCells count="15">
    <mergeCell ref="B2:G2"/>
    <mergeCell ref="B44:E44"/>
    <mergeCell ref="D46:G46"/>
    <mergeCell ref="D23:E23"/>
    <mergeCell ref="B26:G26"/>
    <mergeCell ref="B49:E49"/>
    <mergeCell ref="B54:E54"/>
    <mergeCell ref="B86:D86"/>
    <mergeCell ref="B21:G21"/>
    <mergeCell ref="B75:D75"/>
    <mergeCell ref="B77:D77"/>
    <mergeCell ref="B32:D32"/>
    <mergeCell ref="B59:E59"/>
    <mergeCell ref="B64:E64"/>
    <mergeCell ref="B70:E70"/>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8000860214233"/>
  </sheetPr>
  <dimension ref="A1:P60"/>
  <sheetViews>
    <sheetView zoomScale="81" zoomScaleNormal="81" workbookViewId="0" topLeftCell="A10">
      <selection activeCell="K44" sqref="K44"/>
    </sheetView>
  </sheetViews>
  <sheetFormatPr defaultColWidth="11.00390625" defaultRowHeight="15"/>
  <cols>
    <col min="1" max="1" width="7.00390625" style="10" customWidth="1"/>
    <col min="2" max="2" width="19.8515625" style="10" customWidth="1"/>
    <col min="3" max="3" width="12.28125" style="10" bestFit="1" customWidth="1"/>
    <col min="4" max="4" width="48.421875" style="10" customWidth="1"/>
    <col min="5" max="5" width="16.421875" style="10" customWidth="1"/>
    <col min="6" max="6" width="19.421875" style="10" customWidth="1"/>
    <col min="7" max="7" width="15.421875" style="10" customWidth="1"/>
    <col min="8" max="34" width="11.421875" style="10" customWidth="1"/>
  </cols>
  <sheetData>
    <row r="1" spans="1:16" ht="15" customHeight="1">
      <c r="A1" s="726" t="s">
        <v>95</v>
      </c>
      <c r="B1" s="726"/>
      <c r="C1" s="726"/>
      <c r="D1" s="726"/>
      <c r="E1" s="726"/>
      <c r="F1" s="726"/>
      <c r="G1" s="726"/>
      <c r="H1" s="726"/>
      <c r="I1" s="726"/>
      <c r="J1" s="726"/>
      <c r="K1" s="726"/>
      <c r="L1" s="726"/>
      <c r="M1" s="726"/>
      <c r="N1" s="726"/>
      <c r="O1" s="726"/>
      <c r="P1" s="726"/>
    </row>
    <row r="2" spans="1:7" ht="15">
      <c r="A2" s="5"/>
      <c r="B2" s="5"/>
      <c r="C2" s="5"/>
      <c r="D2" s="5"/>
      <c r="E2" s="5"/>
      <c r="F2" s="5"/>
      <c r="G2" s="5"/>
    </row>
    <row r="3" spans="1:7" ht="15">
      <c r="A3" s="5"/>
      <c r="B3" s="48" t="s">
        <v>16</v>
      </c>
      <c r="C3" s="856" t="s">
        <v>17</v>
      </c>
      <c r="D3" s="856"/>
      <c r="E3" s="5"/>
      <c r="F3" s="5"/>
      <c r="G3" s="5"/>
    </row>
    <row r="4" spans="1:7" ht="15">
      <c r="A4" s="5"/>
      <c r="B4" s="45" t="s">
        <v>18</v>
      </c>
      <c r="C4" s="857" t="s">
        <v>88</v>
      </c>
      <c r="D4" s="857"/>
      <c r="E4" s="5"/>
      <c r="F4" s="5"/>
      <c r="G4" s="5"/>
    </row>
    <row r="5" spans="1:7" ht="15">
      <c r="A5" s="5"/>
      <c r="B5" s="45" t="s">
        <v>19</v>
      </c>
      <c r="C5" s="857" t="s">
        <v>89</v>
      </c>
      <c r="D5" s="857"/>
      <c r="E5" s="5"/>
      <c r="F5" s="5"/>
      <c r="G5" s="5"/>
    </row>
    <row r="6" spans="1:7" ht="15">
      <c r="A6" s="5"/>
      <c r="B6" s="46"/>
      <c r="C6" s="47"/>
      <c r="D6" s="47"/>
      <c r="E6" s="5"/>
      <c r="F6" s="5"/>
      <c r="G6" s="5"/>
    </row>
    <row r="7" spans="1:7" ht="60">
      <c r="A7" s="5"/>
      <c r="B7" s="27" t="s">
        <v>38</v>
      </c>
      <c r="C7" s="26" t="s">
        <v>69</v>
      </c>
      <c r="D7" s="26" t="s">
        <v>322</v>
      </c>
      <c r="E7" s="26" t="s">
        <v>77</v>
      </c>
      <c r="F7" s="50" t="s">
        <v>321</v>
      </c>
      <c r="G7" s="5"/>
    </row>
    <row r="8" spans="1:7" ht="15">
      <c r="A8" s="5"/>
      <c r="B8" s="25">
        <v>1994</v>
      </c>
      <c r="C8" s="49">
        <f>'IB 4D1a - Población y cobertura'!D14</f>
        <v>23501974</v>
      </c>
      <c r="D8" s="28">
        <f>Factores!$C$34</f>
        <v>50</v>
      </c>
      <c r="E8" s="28">
        <f>Factores!$C$29</f>
        <v>1</v>
      </c>
      <c r="F8" s="123">
        <f aca="true" t="shared" si="0" ref="F8:F13">E8*D8*C8*0.001*365</f>
        <v>428911025.5</v>
      </c>
      <c r="G8" s="5"/>
    </row>
    <row r="9" spans="1:7" ht="15">
      <c r="A9" s="5"/>
      <c r="B9" s="25">
        <v>1995</v>
      </c>
      <c r="C9" s="49">
        <f>'IB 4D1a - Población y cobertura'!D15</f>
        <v>23926300</v>
      </c>
      <c r="D9" s="28">
        <f>Factores!$C$34</f>
        <v>50</v>
      </c>
      <c r="E9" s="28">
        <f>Factores!$C$29</f>
        <v>1</v>
      </c>
      <c r="F9" s="123">
        <f t="shared" si="0"/>
        <v>436654975</v>
      </c>
      <c r="G9" s="5"/>
    </row>
    <row r="10" spans="1:7" ht="15">
      <c r="A10" s="5"/>
      <c r="B10" s="25">
        <v>1996</v>
      </c>
      <c r="C10" s="49">
        <f>'IB 4D1a - Población y cobertura'!D16</f>
        <v>24348132</v>
      </c>
      <c r="D10" s="28">
        <f>Factores!$C$34</f>
        <v>50</v>
      </c>
      <c r="E10" s="28">
        <f>Factores!$C$29</f>
        <v>1</v>
      </c>
      <c r="F10" s="123">
        <f t="shared" si="0"/>
        <v>444353409.00000006</v>
      </c>
      <c r="G10" s="5"/>
    </row>
    <row r="11" spans="1:7" ht="15">
      <c r="A11" s="5"/>
      <c r="B11" s="25">
        <v>1997</v>
      </c>
      <c r="C11" s="49">
        <f>'IB 4D1a - Población y cobertura'!D17</f>
        <v>24767794</v>
      </c>
      <c r="D11" s="28">
        <f>Factores!$C$34</f>
        <v>50</v>
      </c>
      <c r="E11" s="28">
        <f>Factores!$C$29</f>
        <v>1</v>
      </c>
      <c r="F11" s="123">
        <f t="shared" si="0"/>
        <v>452012240.5</v>
      </c>
      <c r="G11" s="5"/>
    </row>
    <row r="12" spans="1:7" ht="15">
      <c r="A12" s="5"/>
      <c r="B12" s="25">
        <v>1998</v>
      </c>
      <c r="C12" s="49">
        <f>'IB 4D1a - Población y cobertura'!D18</f>
        <v>25182269</v>
      </c>
      <c r="D12" s="28">
        <f>Factores!$C$34</f>
        <v>50</v>
      </c>
      <c r="E12" s="28">
        <f>Factores!$C$29</f>
        <v>1</v>
      </c>
      <c r="F12" s="123">
        <f t="shared" si="0"/>
        <v>459576409.25</v>
      </c>
      <c r="G12" s="5"/>
    </row>
    <row r="13" spans="1:7" ht="15">
      <c r="A13" s="5"/>
      <c r="B13" s="25">
        <v>1999</v>
      </c>
      <c r="C13" s="49">
        <f>'IB 4D1a - Población y cobertura'!D19</f>
        <v>25588546</v>
      </c>
      <c r="D13" s="28">
        <f>Factores!$C$34</f>
        <v>50</v>
      </c>
      <c r="E13" s="28">
        <f>Factores!$C$29</f>
        <v>1</v>
      </c>
      <c r="F13" s="123">
        <f t="shared" si="0"/>
        <v>466990964.5</v>
      </c>
      <c r="G13" s="5"/>
    </row>
    <row r="14" spans="1:7" ht="15">
      <c r="A14" s="5"/>
      <c r="B14" s="25">
        <v>2000</v>
      </c>
      <c r="C14" s="49">
        <f>'IB 4D1a - Población y cobertura'!D20</f>
        <v>25983588</v>
      </c>
      <c r="D14" s="28">
        <f>Factores!$C$34</f>
        <v>50</v>
      </c>
      <c r="E14" s="28">
        <f>Factores!$C$29</f>
        <v>1</v>
      </c>
      <c r="F14" s="123">
        <f>E14*D14*C14*0.001*365</f>
        <v>474200481.00000006</v>
      </c>
      <c r="G14" s="5"/>
    </row>
    <row r="15" spans="1:7" ht="15">
      <c r="A15" s="5"/>
      <c r="B15" s="25">
        <v>2001</v>
      </c>
      <c r="C15" s="49">
        <f>'IB 4D1a - Población y cobertura'!D21</f>
        <v>26366533</v>
      </c>
      <c r="D15" s="28">
        <f>Factores!$C$34</f>
        <v>50</v>
      </c>
      <c r="E15" s="28">
        <f>Factores!$C$29</f>
        <v>1</v>
      </c>
      <c r="F15" s="123">
        <f>E15*D15*C15*0.001*365</f>
        <v>481189227.25000006</v>
      </c>
      <c r="G15" s="5"/>
    </row>
    <row r="16" spans="1:7" ht="15">
      <c r="A16" s="5"/>
      <c r="B16" s="25">
        <v>2002</v>
      </c>
      <c r="C16" s="49">
        <f>'IB 4D1a - Población y cobertura'!D22</f>
        <v>26739379</v>
      </c>
      <c r="D16" s="28">
        <f>Factores!$C$34</f>
        <v>50</v>
      </c>
      <c r="E16" s="28">
        <f>Factores!$C$29</f>
        <v>1</v>
      </c>
      <c r="F16" s="123">
        <f aca="true" t="shared" si="1" ref="F16:F30">E16*D16*C16*0.001*365</f>
        <v>487993666.75</v>
      </c>
      <c r="G16" s="5"/>
    </row>
    <row r="17" spans="1:7" ht="15">
      <c r="A17" s="5"/>
      <c r="B17" s="25">
        <v>2003</v>
      </c>
      <c r="C17" s="49">
        <f>'IB 4D1a - Población y cobertura'!D23</f>
        <v>27103457</v>
      </c>
      <c r="D17" s="28">
        <f>Factores!$C$34</f>
        <v>50</v>
      </c>
      <c r="E17" s="28">
        <f>Factores!$C$29</f>
        <v>1</v>
      </c>
      <c r="F17" s="123">
        <f t="shared" si="1"/>
        <v>494638090.25000006</v>
      </c>
      <c r="G17" s="5"/>
    </row>
    <row r="18" spans="1:7" ht="15">
      <c r="A18" s="5"/>
      <c r="B18" s="25">
        <v>2004</v>
      </c>
      <c r="C18" s="49">
        <f>'IB 4D1a - Población y cobertura'!D24</f>
        <v>27460073</v>
      </c>
      <c r="D18" s="28">
        <f>Factores!$C$34</f>
        <v>50</v>
      </c>
      <c r="E18" s="28">
        <f>Factores!$C$29</f>
        <v>1</v>
      </c>
      <c r="F18" s="123">
        <f t="shared" si="1"/>
        <v>501146332.25000006</v>
      </c>
      <c r="G18" s="5"/>
    </row>
    <row r="19" spans="1:7" ht="15">
      <c r="A19" s="5"/>
      <c r="B19" s="25">
        <v>2005</v>
      </c>
      <c r="C19" s="49">
        <f>'IB 4D1a - Población y cobertura'!D25</f>
        <v>27810540</v>
      </c>
      <c r="D19" s="28">
        <f>Factores!$C$34</f>
        <v>50</v>
      </c>
      <c r="E19" s="28">
        <f>Factores!$C$29</f>
        <v>1</v>
      </c>
      <c r="F19" s="123">
        <f t="shared" si="1"/>
        <v>507542355</v>
      </c>
      <c r="G19" s="5"/>
    </row>
    <row r="20" spans="1:7" ht="15">
      <c r="A20" s="5"/>
      <c r="B20" s="25">
        <v>2006</v>
      </c>
      <c r="C20" s="49">
        <f>'IB 4D1a - Población y cobertura'!D26</f>
        <v>28151443</v>
      </c>
      <c r="D20" s="28">
        <f>Factores!$C$34</f>
        <v>50</v>
      </c>
      <c r="E20" s="28">
        <f>Factores!$C$29</f>
        <v>1</v>
      </c>
      <c r="F20" s="123">
        <f t="shared" si="1"/>
        <v>513763834.75000006</v>
      </c>
      <c r="G20" s="5"/>
    </row>
    <row r="21" spans="1:7" ht="15">
      <c r="A21" s="5"/>
      <c r="B21" s="25">
        <v>2007</v>
      </c>
      <c r="C21" s="49">
        <f>'IB 4D1a - Población y cobertura'!D27</f>
        <v>28481901</v>
      </c>
      <c r="D21" s="28">
        <f>Factores!$C$34</f>
        <v>50</v>
      </c>
      <c r="E21" s="28">
        <f>Factores!$C$29</f>
        <v>1</v>
      </c>
      <c r="F21" s="123">
        <f t="shared" si="1"/>
        <v>519794693.25</v>
      </c>
      <c r="G21" s="5"/>
    </row>
    <row r="22" spans="1:7" ht="15">
      <c r="A22" s="5"/>
      <c r="B22" s="25">
        <v>2008</v>
      </c>
      <c r="C22" s="49">
        <f>'IB 4D1a - Población y cobertura'!D28</f>
        <v>28807034</v>
      </c>
      <c r="D22" s="28">
        <f>Factores!$C$34</f>
        <v>50</v>
      </c>
      <c r="E22" s="28">
        <f>Factores!$C$29</f>
        <v>1</v>
      </c>
      <c r="F22" s="123">
        <f t="shared" si="1"/>
        <v>525728370.5</v>
      </c>
      <c r="G22" s="5"/>
    </row>
    <row r="23" spans="1:7" ht="15">
      <c r="A23" s="5"/>
      <c r="B23" s="25">
        <v>2009</v>
      </c>
      <c r="C23" s="49">
        <f>'IB 4D1a - Población y cobertura'!D29</f>
        <v>29132013</v>
      </c>
      <c r="D23" s="28">
        <f>Factores!$C$34</f>
        <v>50</v>
      </c>
      <c r="E23" s="28">
        <f>Factores!$C$29</f>
        <v>1</v>
      </c>
      <c r="F23" s="123">
        <f t="shared" si="1"/>
        <v>531659237.25000006</v>
      </c>
      <c r="G23" s="5"/>
    </row>
    <row r="24" spans="1:7" ht="15">
      <c r="A24" s="5"/>
      <c r="B24" s="25">
        <v>2010</v>
      </c>
      <c r="C24" s="49">
        <f>'IB 4D1a - Población y cobertura'!D30</f>
        <v>29461933</v>
      </c>
      <c r="D24" s="28">
        <f>Factores!$C$34</f>
        <v>50</v>
      </c>
      <c r="E24" s="28">
        <f>Factores!$C$29</f>
        <v>1</v>
      </c>
      <c r="F24" s="123">
        <f t="shared" si="1"/>
        <v>537680277.25</v>
      </c>
      <c r="G24" s="5"/>
    </row>
    <row r="25" spans="1:7" ht="15">
      <c r="A25" s="5"/>
      <c r="B25" s="25">
        <v>2011</v>
      </c>
      <c r="C25" s="49">
        <f>'IB 4D1a - Población y cobertura'!D31</f>
        <v>29797694</v>
      </c>
      <c r="D25" s="28">
        <f>Factores!$C$34</f>
        <v>50</v>
      </c>
      <c r="E25" s="28">
        <f>Factores!$C$29</f>
        <v>1</v>
      </c>
      <c r="F25" s="123">
        <f t="shared" si="1"/>
        <v>543807915.5</v>
      </c>
      <c r="G25" s="5"/>
    </row>
    <row r="26" spans="1:7" ht="15">
      <c r="A26" s="5"/>
      <c r="B26" s="25">
        <v>2012</v>
      </c>
      <c r="C26" s="49">
        <f>'IB 4D1a - Población y cobertura'!D32</f>
        <v>30135875</v>
      </c>
      <c r="D26" s="28">
        <f>Factores!$C$34</f>
        <v>50</v>
      </c>
      <c r="E26" s="28">
        <f>Factores!$C$29</f>
        <v>1</v>
      </c>
      <c r="F26" s="123">
        <f t="shared" si="1"/>
        <v>549979718.75</v>
      </c>
      <c r="G26" s="5"/>
    </row>
    <row r="27" spans="1:7" ht="15">
      <c r="A27" s="5"/>
      <c r="B27" s="25">
        <v>2013</v>
      </c>
      <c r="C27" s="49">
        <f>'IB 4D1a - Población y cobertura'!D33</f>
        <v>30475144</v>
      </c>
      <c r="D27" s="28">
        <f>Factores!$C$34</f>
        <v>50</v>
      </c>
      <c r="E27" s="28">
        <f>Factores!$C$29</f>
        <v>1</v>
      </c>
      <c r="F27" s="123">
        <f t="shared" si="1"/>
        <v>556171378</v>
      </c>
      <c r="G27" s="5"/>
    </row>
    <row r="28" spans="1:7" ht="15">
      <c r="A28" s="5"/>
      <c r="B28" s="25">
        <v>2014</v>
      </c>
      <c r="C28" s="49">
        <f>'IB 4D1a - Población y cobertura'!D34</f>
        <v>30814175</v>
      </c>
      <c r="D28" s="28">
        <f>Factores!$C$34</f>
        <v>50</v>
      </c>
      <c r="E28" s="28">
        <f>Factores!$C$29</f>
        <v>1</v>
      </c>
      <c r="F28" s="123">
        <f t="shared" si="1"/>
        <v>562358693.75</v>
      </c>
      <c r="G28" s="5"/>
    </row>
    <row r="29" spans="1:7" ht="15">
      <c r="A29" s="5"/>
      <c r="B29" s="25">
        <v>2015</v>
      </c>
      <c r="C29" s="49">
        <f>'IB 4D1a - Población y cobertura'!D35</f>
        <v>31151643</v>
      </c>
      <c r="D29" s="28">
        <f>Factores!$C$34</f>
        <v>50</v>
      </c>
      <c r="E29" s="28">
        <f>Factores!$C$29</f>
        <v>1</v>
      </c>
      <c r="F29" s="123">
        <f t="shared" si="1"/>
        <v>568517484.75</v>
      </c>
      <c r="G29" s="5"/>
    </row>
    <row r="30" spans="1:7" ht="15">
      <c r="A30" s="5"/>
      <c r="B30" s="25">
        <v>2016</v>
      </c>
      <c r="C30" s="49">
        <f>'IB 4D1a - Población y cobertura'!D36</f>
        <v>31488625</v>
      </c>
      <c r="D30" s="28">
        <f>Factores!$C$34</f>
        <v>50</v>
      </c>
      <c r="E30" s="28">
        <f>Factores!$C$29</f>
        <v>1</v>
      </c>
      <c r="F30" s="123">
        <f t="shared" si="1"/>
        <v>574667406.25</v>
      </c>
      <c r="G30" s="5"/>
    </row>
    <row r="31" spans="1:7" ht="15">
      <c r="A31" s="5"/>
      <c r="B31" s="25">
        <v>2017</v>
      </c>
      <c r="C31" s="49">
        <f>'IB 4D1a - Población y cobertura'!D37</f>
        <v>31826018</v>
      </c>
      <c r="D31" s="28">
        <f>Factores!$C$34</f>
        <v>50</v>
      </c>
      <c r="E31" s="28">
        <f>Factores!$C$29</f>
        <v>1</v>
      </c>
      <c r="F31" s="123">
        <f>E31*D31*C31*0.001*365</f>
        <v>580824828.5</v>
      </c>
      <c r="G31" s="5"/>
    </row>
    <row r="32" spans="1:7" ht="15">
      <c r="A32" s="5"/>
      <c r="B32" s="25">
        <v>2018</v>
      </c>
      <c r="C32" s="49">
        <f>'IB 4D1a - Población y cobertura'!D38</f>
        <v>32162184</v>
      </c>
      <c r="D32" s="28">
        <f>Factores!$C$34</f>
        <v>50</v>
      </c>
      <c r="E32" s="28">
        <f>Factores!$C$29</f>
        <v>1</v>
      </c>
      <c r="F32" s="123">
        <f>E32*D32*C32*0.001*365</f>
        <v>586959858</v>
      </c>
      <c r="G32" s="5"/>
    </row>
    <row r="33" spans="1:7" ht="15">
      <c r="A33" s="5"/>
      <c r="B33" s="25">
        <v>2019</v>
      </c>
      <c r="C33" s="49">
        <f>'IB 4D1a - Población y cobertura'!D39</f>
        <v>32495510</v>
      </c>
      <c r="D33" s="28">
        <f>Factores!$C$34</f>
        <v>50</v>
      </c>
      <c r="E33" s="28">
        <f>Factores!$C$29</f>
        <v>1</v>
      </c>
      <c r="F33" s="123">
        <f>E33*D33*C33*0.001*365</f>
        <v>593043057.5</v>
      </c>
      <c r="G33" s="5"/>
    </row>
    <row r="34" spans="1:7" ht="15">
      <c r="A34" s="5"/>
      <c r="B34" s="5"/>
      <c r="C34" s="5"/>
      <c r="D34" s="5"/>
      <c r="E34" s="5"/>
      <c r="F34" s="5"/>
      <c r="G34" s="5"/>
    </row>
    <row r="35" spans="1:7" ht="15">
      <c r="A35" s="5"/>
      <c r="B35" s="43" t="s">
        <v>304</v>
      </c>
      <c r="C35" s="47"/>
      <c r="D35" s="47"/>
      <c r="E35" s="5"/>
      <c r="F35" s="5"/>
      <c r="G35" s="5"/>
    </row>
    <row r="36" spans="1:7" ht="15">
      <c r="A36" s="5"/>
      <c r="B36" s="43"/>
      <c r="C36" s="47"/>
      <c r="D36" s="47"/>
      <c r="E36" s="5"/>
      <c r="F36" s="5"/>
      <c r="G36" s="5"/>
    </row>
    <row r="37" spans="1:7" ht="15">
      <c r="A37" s="726" t="s">
        <v>96</v>
      </c>
      <c r="B37" s="726"/>
      <c r="C37" s="726"/>
      <c r="D37" s="726"/>
      <c r="E37" s="726"/>
      <c r="F37" s="726"/>
      <c r="G37" s="726"/>
    </row>
    <row r="38" spans="1:7" ht="15">
      <c r="A38" s="5"/>
      <c r="B38" s="5"/>
      <c r="C38" s="5"/>
      <c r="D38" s="5"/>
      <c r="E38" s="5"/>
      <c r="F38" s="5"/>
      <c r="G38" s="5"/>
    </row>
    <row r="39" spans="1:7" ht="15">
      <c r="A39" s="5"/>
      <c r="B39" s="48" t="s">
        <v>16</v>
      </c>
      <c r="C39" s="856" t="s">
        <v>17</v>
      </c>
      <c r="D39" s="856"/>
      <c r="E39" s="5"/>
      <c r="F39" s="5"/>
      <c r="G39" s="5"/>
    </row>
    <row r="40" spans="1:7" ht="15">
      <c r="A40" s="5"/>
      <c r="B40" s="45" t="s">
        <v>18</v>
      </c>
      <c r="C40" s="857" t="s">
        <v>88</v>
      </c>
      <c r="D40" s="857"/>
      <c r="E40" s="5"/>
      <c r="F40" s="5"/>
      <c r="G40" s="5"/>
    </row>
    <row r="41" spans="1:7" ht="15">
      <c r="A41" s="5"/>
      <c r="B41" s="45" t="s">
        <v>19</v>
      </c>
      <c r="C41" s="857" t="s">
        <v>89</v>
      </c>
      <c r="D41" s="857"/>
      <c r="E41" s="5"/>
      <c r="F41" s="5"/>
      <c r="G41" s="5"/>
    </row>
    <row r="42" spans="1:7" ht="15">
      <c r="A42" s="5"/>
      <c r="B42" s="46"/>
      <c r="C42" s="47"/>
      <c r="D42" s="47"/>
      <c r="E42" s="5"/>
      <c r="F42" s="5"/>
      <c r="G42" s="5"/>
    </row>
    <row r="43" spans="1:7" ht="15">
      <c r="A43" s="5"/>
      <c r="B43" s="46"/>
      <c r="C43" s="47"/>
      <c r="D43" s="47"/>
      <c r="E43" s="5"/>
      <c r="F43" s="5"/>
      <c r="G43" s="5"/>
    </row>
    <row r="44" spans="2:7" ht="63">
      <c r="B44" s="752" t="s">
        <v>94</v>
      </c>
      <c r="C44" s="752"/>
      <c r="D44" s="752"/>
      <c r="E44" s="99" t="s">
        <v>76</v>
      </c>
      <c r="F44" s="99" t="s">
        <v>389</v>
      </c>
      <c r="G44" s="50" t="s">
        <v>390</v>
      </c>
    </row>
    <row r="45" spans="2:7" ht="15">
      <c r="B45" s="855" t="str">
        <f>Factores!B5</f>
        <v>Río, lago, mar</v>
      </c>
      <c r="C45" s="855"/>
      <c r="D45" s="855"/>
      <c r="E45" s="124">
        <f>Factores!C5</f>
        <v>0.1</v>
      </c>
      <c r="F45" s="124">
        <f>Factores!$C$23</f>
        <v>0.6</v>
      </c>
      <c r="G45" s="650">
        <f>E45*F45</f>
        <v>0.06</v>
      </c>
    </row>
    <row r="46" spans="2:11" ht="15">
      <c r="B46" s="855" t="str">
        <f>Factores!B6</f>
        <v>Cloaca estancada</v>
      </c>
      <c r="C46" s="855"/>
      <c r="D46" s="855"/>
      <c r="E46" s="124">
        <f>Factores!C6</f>
        <v>0.5</v>
      </c>
      <c r="F46" s="124">
        <f>Factores!$C$23</f>
        <v>0.6</v>
      </c>
      <c r="G46" s="650">
        <f>E46*F46</f>
        <v>0.3</v>
      </c>
      <c r="J46"/>
      <c r="K46" s="638"/>
    </row>
    <row r="47" spans="2:7" ht="15">
      <c r="B47" s="855" t="str">
        <f>Factores!B7</f>
        <v>Cloaca en movimiento</v>
      </c>
      <c r="C47" s="855"/>
      <c r="D47" s="855"/>
      <c r="E47" s="124">
        <f>Factores!C7</f>
        <v>0</v>
      </c>
      <c r="F47" s="124">
        <f>Factores!$C$23</f>
        <v>0.6</v>
      </c>
      <c r="G47" s="650">
        <f aca="true" t="shared" si="2" ref="G47:G58">E47*F47</f>
        <v>0</v>
      </c>
    </row>
    <row r="48" spans="2:7" ht="15">
      <c r="B48" s="855" t="str">
        <f>Factores!B8</f>
        <v>Planta de tratamiento centralizado aeróbico – bien operada</v>
      </c>
      <c r="C48" s="855"/>
      <c r="D48" s="855"/>
      <c r="E48" s="124">
        <f>Factores!C8</f>
        <v>0</v>
      </c>
      <c r="F48" s="124">
        <f>Factores!$C$23</f>
        <v>0.6</v>
      </c>
      <c r="G48" s="650">
        <f t="shared" si="2"/>
        <v>0</v>
      </c>
    </row>
    <row r="49" spans="2:11" ht="15">
      <c r="B49" s="855" t="str">
        <f>Factores!B9</f>
        <v>Planta de tratamiento centralizado aeróbico – mal operada/sobrecargada</v>
      </c>
      <c r="C49" s="855"/>
      <c r="D49" s="855"/>
      <c r="E49" s="124">
        <f>Factores!C9</f>
        <v>0.3</v>
      </c>
      <c r="F49" s="124">
        <f>Factores!$C$23</f>
        <v>0.6</v>
      </c>
      <c r="G49" s="650">
        <f t="shared" si="2"/>
        <v>0.18</v>
      </c>
      <c r="J49"/>
      <c r="K49" s="638"/>
    </row>
    <row r="50" spans="2:7" ht="15">
      <c r="B50" s="855" t="str">
        <f>Factores!B10</f>
        <v>Digestor anaeróbico para lodos</v>
      </c>
      <c r="C50" s="855"/>
      <c r="D50" s="855"/>
      <c r="E50" s="124">
        <f>Factores!C10</f>
        <v>0.8</v>
      </c>
      <c r="F50" s="124">
        <f>Factores!$C$23</f>
        <v>0.6</v>
      </c>
      <c r="G50" s="650">
        <f t="shared" si="2"/>
        <v>0.48</v>
      </c>
    </row>
    <row r="51" spans="2:7" ht="15">
      <c r="B51" s="855" t="str">
        <f>Factores!B11</f>
        <v>Reactor anaeróbico</v>
      </c>
      <c r="C51" s="855"/>
      <c r="D51" s="855"/>
      <c r="E51" s="124">
        <f>Factores!C11</f>
        <v>0.8</v>
      </c>
      <c r="F51" s="124">
        <f>Factores!$C$23</f>
        <v>0.6</v>
      </c>
      <c r="G51" s="650">
        <f t="shared" si="2"/>
        <v>0.48</v>
      </c>
    </row>
    <row r="52" spans="2:8" ht="15">
      <c r="B52" s="855" t="str">
        <f>Factores!B12</f>
        <v>Laguna anaeróbica poco profunda</v>
      </c>
      <c r="C52" s="855"/>
      <c r="D52" s="855"/>
      <c r="E52" s="124">
        <f>Factores!C12</f>
        <v>0.2</v>
      </c>
      <c r="F52" s="124">
        <f>Factores!$C$23</f>
        <v>0.6</v>
      </c>
      <c r="G52" s="650">
        <f t="shared" si="2"/>
        <v>0.12</v>
      </c>
      <c r="H52" s="55"/>
    </row>
    <row r="53" spans="2:7" ht="15">
      <c r="B53" s="855" t="str">
        <f>Factores!B13</f>
        <v>Laguna anaeróbica profunda</v>
      </c>
      <c r="C53" s="855"/>
      <c r="D53" s="855"/>
      <c r="E53" s="124">
        <f>Factores!C13</f>
        <v>0.8</v>
      </c>
      <c r="F53" s="124">
        <f>Factores!$C$23</f>
        <v>0.6</v>
      </c>
      <c r="G53" s="650">
        <f t="shared" si="2"/>
        <v>0.48</v>
      </c>
    </row>
    <row r="54" spans="2:7" ht="15">
      <c r="B54" s="855" t="str">
        <f>Factores!B14</f>
        <v>Sistema séptico</v>
      </c>
      <c r="C54" s="855"/>
      <c r="D54" s="855"/>
      <c r="E54" s="124">
        <f>Factores!C14</f>
        <v>0.5</v>
      </c>
      <c r="F54" s="124">
        <f>Factores!$C$23</f>
        <v>0.6</v>
      </c>
      <c r="G54" s="650">
        <f>E54*F54</f>
        <v>0.3</v>
      </c>
    </row>
    <row r="55" spans="2:7" ht="15">
      <c r="B55" s="855" t="str">
        <f>Factores!B15</f>
        <v>Letrina – clima seco, capa freática más baja que la letrina, familia reducida (3-5 personas</v>
      </c>
      <c r="C55" s="855"/>
      <c r="D55" s="855"/>
      <c r="E55" s="124">
        <f>Factores!C15</f>
        <v>0.1</v>
      </c>
      <c r="F55" s="124">
        <f>Factores!$C$23</f>
        <v>0.6</v>
      </c>
      <c r="G55" s="650">
        <f t="shared" si="2"/>
        <v>0.06</v>
      </c>
    </row>
    <row r="56" spans="2:7" ht="15">
      <c r="B56" s="855" t="str">
        <f>Factores!B16</f>
        <v>Letrina – clima seco, capa freática más baja que la letrina, uso comunitario</v>
      </c>
      <c r="C56" s="855"/>
      <c r="D56" s="855"/>
      <c r="E56" s="124">
        <f>Factores!C16</f>
        <v>0.5</v>
      </c>
      <c r="F56" s="124">
        <f>Factores!$C$23</f>
        <v>0.6</v>
      </c>
      <c r="G56" s="650">
        <f t="shared" si="2"/>
        <v>0.3</v>
      </c>
    </row>
    <row r="57" spans="2:7" ht="15">
      <c r="B57" s="855" t="str">
        <f>Factores!B17</f>
        <v>Letrina – clima húmedo/descarga por agua, capa freática más alta que la letrina</v>
      </c>
      <c r="C57" s="855"/>
      <c r="D57" s="855"/>
      <c r="E57" s="124">
        <f>Factores!C17</f>
        <v>0.7</v>
      </c>
      <c r="F57" s="124">
        <f>Factores!$C$23</f>
        <v>0.6</v>
      </c>
      <c r="G57" s="650">
        <f t="shared" si="2"/>
        <v>0.42</v>
      </c>
    </row>
    <row r="58" spans="2:7" ht="15">
      <c r="B58" s="855" t="str">
        <f>Factores!B18</f>
        <v>Letrina – clima húmedo,  extracción frecuente de sedimentos para abono</v>
      </c>
      <c r="C58" s="855"/>
      <c r="D58" s="855"/>
      <c r="E58" s="124">
        <f>Factores!C18</f>
        <v>0.1</v>
      </c>
      <c r="F58" s="124">
        <f>Factores!$C$23</f>
        <v>0.6</v>
      </c>
      <c r="G58" s="650">
        <f t="shared" si="2"/>
        <v>0.06</v>
      </c>
    </row>
    <row r="59" spans="2:4" ht="15">
      <c r="B59" s="43" t="s">
        <v>305</v>
      </c>
      <c r="C59" s="55"/>
      <c r="D59" s="55"/>
    </row>
    <row r="60" spans="3:4" ht="15">
      <c r="C60" s="55"/>
      <c r="D60" s="55"/>
    </row>
  </sheetData>
  <mergeCells count="25">
    <mergeCell ref="H1:N1"/>
    <mergeCell ref="O1:P1"/>
    <mergeCell ref="B50:D50"/>
    <mergeCell ref="B51:D51"/>
    <mergeCell ref="B52:D52"/>
    <mergeCell ref="B44:D44"/>
    <mergeCell ref="B45:D45"/>
    <mergeCell ref="B46:D46"/>
    <mergeCell ref="B47:D47"/>
    <mergeCell ref="B48:D48"/>
    <mergeCell ref="B49:D49"/>
    <mergeCell ref="B57:D57"/>
    <mergeCell ref="B58:D58"/>
    <mergeCell ref="A1:G1"/>
    <mergeCell ref="C3:D3"/>
    <mergeCell ref="C4:D4"/>
    <mergeCell ref="C5:D5"/>
    <mergeCell ref="B53:D53"/>
    <mergeCell ref="B54:D54"/>
    <mergeCell ref="B55:D55"/>
    <mergeCell ref="A37:G37"/>
    <mergeCell ref="C39:D39"/>
    <mergeCell ref="C40:D40"/>
    <mergeCell ref="C41:D41"/>
    <mergeCell ref="B56:D5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B1:AR119"/>
  <sheetViews>
    <sheetView tabSelected="1" zoomScale="85" zoomScaleNormal="85" workbookViewId="0" topLeftCell="I86">
      <selection activeCell="K90" sqref="K90"/>
    </sheetView>
  </sheetViews>
  <sheetFormatPr defaultColWidth="11.421875" defaultRowHeight="15"/>
  <cols>
    <col min="1" max="1" width="3.28125" style="5" customWidth="1"/>
    <col min="2" max="2" width="17.7109375" style="5" customWidth="1"/>
    <col min="3" max="3" width="25.421875" style="5" customWidth="1"/>
    <col min="4" max="4" width="23.8515625" style="5" customWidth="1"/>
    <col min="5" max="5" width="21.57421875" style="5" customWidth="1"/>
    <col min="6" max="6" width="26.7109375" style="5" customWidth="1"/>
    <col min="7" max="7" width="23.00390625" style="5" customWidth="1"/>
    <col min="8" max="8" width="22.7109375" style="5" customWidth="1"/>
    <col min="9" max="9" width="23.57421875" style="5" customWidth="1"/>
    <col min="10" max="10" width="18.8515625" style="5" customWidth="1"/>
    <col min="11" max="11" width="21.57421875" style="5" customWidth="1"/>
    <col min="12" max="12" width="24.421875" style="5" customWidth="1"/>
    <col min="13" max="13" width="17.7109375" style="5" customWidth="1"/>
    <col min="14" max="14" width="21.8515625" style="5" customWidth="1"/>
    <col min="15" max="15" width="16.7109375" style="5" customWidth="1"/>
    <col min="16" max="16" width="18.00390625" style="5" customWidth="1"/>
    <col min="17" max="17" width="17.00390625" style="5" customWidth="1"/>
    <col min="18" max="18" width="22.421875" style="5" customWidth="1"/>
    <col min="19" max="19" width="19.00390625" style="5" customWidth="1"/>
    <col min="20" max="20" width="15.7109375" style="5" customWidth="1"/>
    <col min="21" max="21" width="19.57421875" style="5" customWidth="1"/>
    <col min="22" max="22" width="19.28125" style="5" customWidth="1"/>
    <col min="23" max="29" width="15.7109375" style="5" customWidth="1"/>
    <col min="30" max="30" width="19.8515625" style="5" customWidth="1"/>
    <col min="31" max="31" width="22.8515625" style="5" customWidth="1"/>
    <col min="32" max="32" width="20.421875" style="5" customWidth="1"/>
    <col min="33" max="33" width="11.421875" style="5" customWidth="1"/>
    <col min="34" max="34" width="20.7109375" style="5" customWidth="1"/>
    <col min="35" max="36" width="11.421875" style="5" customWidth="1"/>
    <col min="37" max="37" width="14.421875" style="5" bestFit="1" customWidth="1"/>
    <col min="38" max="38" width="17.421875" style="5" customWidth="1"/>
    <col min="39" max="16384" width="11.421875" style="5" customWidth="1"/>
  </cols>
  <sheetData>
    <row r="1" ht="15">
      <c r="M1" s="6"/>
    </row>
    <row r="2" spans="2:11" s="648" customFormat="1" ht="28.5" customHeight="1">
      <c r="B2" s="878" t="s">
        <v>87</v>
      </c>
      <c r="C2" s="878"/>
      <c r="D2" s="878"/>
      <c r="E2" s="878"/>
      <c r="F2" s="878"/>
      <c r="G2" s="878"/>
      <c r="H2" s="878"/>
      <c r="I2" s="878"/>
      <c r="J2" s="878"/>
      <c r="K2" s="878"/>
    </row>
    <row r="3" ht="15">
      <c r="O3"/>
    </row>
    <row r="4" spans="3:8" ht="15">
      <c r="C4" s="44" t="s">
        <v>16</v>
      </c>
      <c r="D4" s="879" t="s">
        <v>17</v>
      </c>
      <c r="E4" s="879"/>
      <c r="F4" s="61"/>
      <c r="G4" s="61"/>
      <c r="H4" s="61"/>
    </row>
    <row r="5" spans="3:10" ht="15">
      <c r="C5" s="45" t="s">
        <v>18</v>
      </c>
      <c r="D5" s="857" t="s">
        <v>88</v>
      </c>
      <c r="E5" s="857"/>
      <c r="F5" s="47"/>
      <c r="G5" s="47"/>
      <c r="H5" s="47"/>
      <c r="J5" s="6"/>
    </row>
    <row r="6" spans="3:10" ht="15">
      <c r="C6" s="45" t="s">
        <v>25</v>
      </c>
      <c r="D6" s="884" t="s">
        <v>228</v>
      </c>
      <c r="E6" s="885"/>
      <c r="F6" s="47"/>
      <c r="G6" s="47"/>
      <c r="H6" s="47"/>
      <c r="J6" s="6"/>
    </row>
    <row r="7" spans="3:8" ht="15">
      <c r="C7" s="45" t="s">
        <v>19</v>
      </c>
      <c r="D7" s="857" t="s">
        <v>37</v>
      </c>
      <c r="E7" s="857"/>
      <c r="F7" s="47"/>
      <c r="G7" s="47"/>
      <c r="H7" s="47"/>
    </row>
    <row r="9" ht="15">
      <c r="F9" s="5" t="s">
        <v>105</v>
      </c>
    </row>
    <row r="10" ht="12.75">
      <c r="F10" s="5" t="s">
        <v>341</v>
      </c>
    </row>
    <row r="11" spans="6:33" ht="15">
      <c r="F11" s="5" t="s">
        <v>106</v>
      </c>
      <c r="AG11" s="5" t="s">
        <v>464</v>
      </c>
    </row>
    <row r="12" ht="15">
      <c r="F12" s="5" t="s">
        <v>107</v>
      </c>
    </row>
    <row r="13" ht="15">
      <c r="F13" s="5" t="s">
        <v>342</v>
      </c>
    </row>
    <row r="14" ht="12.75">
      <c r="F14" s="5" t="s">
        <v>343</v>
      </c>
    </row>
    <row r="15" ht="15">
      <c r="C15" s="5" t="s">
        <v>306</v>
      </c>
    </row>
    <row r="17" s="374" customFormat="1" ht="21.75" customHeight="1">
      <c r="C17" s="375" t="s">
        <v>476</v>
      </c>
    </row>
    <row r="19" spans="5:14" ht="13.5" thickBot="1">
      <c r="E19" s="105" t="s">
        <v>108</v>
      </c>
      <c r="F19" s="105" t="s">
        <v>109</v>
      </c>
      <c r="G19" s="105" t="s">
        <v>110</v>
      </c>
      <c r="H19" s="105" t="s">
        <v>111</v>
      </c>
      <c r="I19" s="360" t="s">
        <v>112</v>
      </c>
      <c r="J19" s="360" t="s">
        <v>113</v>
      </c>
      <c r="K19" s="360" t="s">
        <v>5</v>
      </c>
      <c r="L19" s="360" t="s">
        <v>112</v>
      </c>
      <c r="M19" s="360" t="s">
        <v>113</v>
      </c>
      <c r="N19" s="360" t="s">
        <v>5</v>
      </c>
    </row>
    <row r="20" spans="3:32" ht="57.6" customHeight="1">
      <c r="C20" s="867" t="s">
        <v>38</v>
      </c>
      <c r="D20" s="867" t="s">
        <v>90</v>
      </c>
      <c r="E20" s="869" t="s">
        <v>344</v>
      </c>
      <c r="F20" s="869" t="s">
        <v>321</v>
      </c>
      <c r="G20" s="880" t="s">
        <v>340</v>
      </c>
      <c r="H20" s="882" t="s">
        <v>391</v>
      </c>
      <c r="I20" s="870" t="str">
        <f>'IB 4D1a - Tipos de tratamiento'!D158</f>
        <v>Eliminación en río, lago y mar</v>
      </c>
      <c r="J20" s="871"/>
      <c r="K20" s="872"/>
      <c r="L20" s="874" t="str">
        <f>'IB 4D1a - Tipos de tratamiento'!E158</f>
        <v>Planta de tratamiento centralizado aeróbico. Mal operada. Sobrecargada.</v>
      </c>
      <c r="M20" s="874"/>
      <c r="N20" s="875"/>
      <c r="O20" s="874" t="str">
        <f>'IB 4D1a - Tipos de tratamiento'!F158</f>
        <v>Planta de tratamiento centralizado aeróbico. Bien operada</v>
      </c>
      <c r="P20" s="874"/>
      <c r="Q20" s="875"/>
      <c r="R20" s="874" t="str">
        <f>'IB 4D1a - Tipos de tratamiento'!G158</f>
        <v>Planta de tratamiento centralizado aeróbico. Mal operada. Sobrecargada.</v>
      </c>
      <c r="S20" s="874"/>
      <c r="T20" s="875"/>
      <c r="U20" s="874" t="str">
        <f>'IB 4D1a - Tipos de tratamiento'!H158</f>
        <v>Laguna anaeróbica profunda (y otros tratamientos anaeróbicos de similar FCM)</v>
      </c>
      <c r="V20" s="874"/>
      <c r="W20" s="875"/>
      <c r="X20" s="874" t="str">
        <f>'IB 4D1a - Tipos de tratamiento'!I158</f>
        <v>Sistema séptico</v>
      </c>
      <c r="Y20" s="874"/>
      <c r="Z20" s="875"/>
      <c r="AA20" s="874" t="str">
        <f>'IB 4D1a - Tipos de tratamiento'!J158</f>
        <v>Letrina, Clima seco, capa freática más baja que la letrina, familia reducida (3-5 personas)</v>
      </c>
      <c r="AB20" s="874"/>
      <c r="AC20" s="875"/>
      <c r="AD20" s="858"/>
      <c r="AE20" s="858" t="s">
        <v>557</v>
      </c>
      <c r="AF20" s="858" t="s">
        <v>558</v>
      </c>
    </row>
    <row r="21" spans="3:32" ht="54.75" thickBot="1">
      <c r="C21" s="867"/>
      <c r="D21" s="867"/>
      <c r="E21" s="867"/>
      <c r="F21" s="867"/>
      <c r="G21" s="881"/>
      <c r="H21" s="883"/>
      <c r="I21" s="106" t="s">
        <v>92</v>
      </c>
      <c r="J21" s="107" t="s">
        <v>392</v>
      </c>
      <c r="K21" s="108" t="s">
        <v>559</v>
      </c>
      <c r="L21" s="106" t="s">
        <v>92</v>
      </c>
      <c r="M21" s="107" t="s">
        <v>392</v>
      </c>
      <c r="N21" s="108" t="s">
        <v>559</v>
      </c>
      <c r="O21" s="106" t="s">
        <v>92</v>
      </c>
      <c r="P21" s="107" t="s">
        <v>392</v>
      </c>
      <c r="Q21" s="108" t="s">
        <v>559</v>
      </c>
      <c r="R21" s="106" t="s">
        <v>92</v>
      </c>
      <c r="S21" s="107" t="s">
        <v>392</v>
      </c>
      <c r="T21" s="108" t="s">
        <v>559</v>
      </c>
      <c r="U21" s="106" t="s">
        <v>92</v>
      </c>
      <c r="V21" s="107" t="s">
        <v>392</v>
      </c>
      <c r="W21" s="108" t="s">
        <v>559</v>
      </c>
      <c r="X21" s="106" t="s">
        <v>92</v>
      </c>
      <c r="Y21" s="107" t="s">
        <v>392</v>
      </c>
      <c r="Z21" s="108" t="s">
        <v>559</v>
      </c>
      <c r="AA21" s="106" t="s">
        <v>92</v>
      </c>
      <c r="AB21" s="107" t="s">
        <v>392</v>
      </c>
      <c r="AC21" s="108" t="s">
        <v>559</v>
      </c>
      <c r="AD21" s="859"/>
      <c r="AE21" s="859"/>
      <c r="AF21" s="859"/>
    </row>
    <row r="22" spans="3:32" ht="30" customHeight="1">
      <c r="C22" s="110"/>
      <c r="D22" s="110"/>
      <c r="E22" s="110" t="s">
        <v>550</v>
      </c>
      <c r="F22" s="110" t="s">
        <v>553</v>
      </c>
      <c r="G22" s="110" t="s">
        <v>554</v>
      </c>
      <c r="H22" s="112" t="s">
        <v>555</v>
      </c>
      <c r="I22" s="361" t="s">
        <v>552</v>
      </c>
      <c r="J22" s="113" t="s">
        <v>551</v>
      </c>
      <c r="K22" s="113" t="s">
        <v>556</v>
      </c>
      <c r="L22" s="361" t="s">
        <v>552</v>
      </c>
      <c r="M22" s="611" t="s">
        <v>551</v>
      </c>
      <c r="N22" s="611" t="s">
        <v>556</v>
      </c>
      <c r="O22" s="361" t="s">
        <v>552</v>
      </c>
      <c r="P22" s="611" t="s">
        <v>551</v>
      </c>
      <c r="Q22" s="611" t="s">
        <v>556</v>
      </c>
      <c r="R22" s="361" t="s">
        <v>552</v>
      </c>
      <c r="S22" s="611" t="s">
        <v>551</v>
      </c>
      <c r="T22" s="611" t="s">
        <v>556</v>
      </c>
      <c r="U22" s="361" t="s">
        <v>552</v>
      </c>
      <c r="V22" s="611" t="s">
        <v>551</v>
      </c>
      <c r="W22" s="611" t="s">
        <v>556</v>
      </c>
      <c r="X22" s="361" t="s">
        <v>552</v>
      </c>
      <c r="Y22" s="611" t="s">
        <v>551</v>
      </c>
      <c r="Z22" s="611" t="s">
        <v>556</v>
      </c>
      <c r="AA22" s="361" t="s">
        <v>552</v>
      </c>
      <c r="AB22" s="611" t="s">
        <v>551</v>
      </c>
      <c r="AC22" s="611" t="s">
        <v>556</v>
      </c>
      <c r="AD22" s="361"/>
      <c r="AE22" s="611"/>
      <c r="AF22" s="611"/>
    </row>
    <row r="23" spans="3:33" ht="15">
      <c r="C23" s="28">
        <v>1994</v>
      </c>
      <c r="D23" s="66" t="s">
        <v>93</v>
      </c>
      <c r="E23" s="115">
        <f>'IB 4D1a - Población y cobertura'!E14/'IB 4D1a - Población y cobertura'!D14</f>
        <v>0.6807034886790847</v>
      </c>
      <c r="F23" s="120">
        <f>'IP 4D1a - FE y DBO'!F8</f>
        <v>428911025.5</v>
      </c>
      <c r="G23" s="116">
        <v>0</v>
      </c>
      <c r="H23" s="117">
        <v>0</v>
      </c>
      <c r="I23" s="362">
        <f>'IB 4D1a - Tipos de tratamiento'!D159</f>
        <v>0.6991557988063931</v>
      </c>
      <c r="J23" s="28">
        <f>'IP 4D1a - FE y DBO'!$G$45</f>
        <v>0.06</v>
      </c>
      <c r="K23" s="357">
        <f>I23*J23*E23</f>
        <v>0.02855506748266344</v>
      </c>
      <c r="L23" s="358">
        <f>'IB 4D1a - Tipos de tratamiento'!E159</f>
        <v>0.012167385285012119</v>
      </c>
      <c r="M23" s="65">
        <f>'IP 4D1a - FE y DBO'!$G$52</f>
        <v>0.12</v>
      </c>
      <c r="N23" s="357">
        <f>L23*M23*E23</f>
        <v>0.000993885793393237</v>
      </c>
      <c r="O23" s="359">
        <f>'IB 4D1a - Tipos de tratamiento'!F159</f>
        <v>0.011387522807712092</v>
      </c>
      <c r="P23" s="65">
        <f>'IP 4D1a - FE y DBO'!$G$48</f>
        <v>0</v>
      </c>
      <c r="Q23" s="357">
        <f>O23*P23*E23</f>
        <v>0</v>
      </c>
      <c r="R23" s="358">
        <f>'IB 4D1a - Tipos de tratamiento'!G159</f>
        <v>0.026303545954591563</v>
      </c>
      <c r="S23" s="65">
        <f>'IP 4D1a - FE y DBO'!$G$49</f>
        <v>0.18</v>
      </c>
      <c r="T23" s="357">
        <f>R23*S23*E23</f>
        <v>0.003222884789265798</v>
      </c>
      <c r="U23" s="358">
        <f>'IB 4D1a - Tipos de tratamiento'!H159</f>
        <v>0.06027121544790828</v>
      </c>
      <c r="V23" s="65">
        <f>'IP 4D1a - FE y DBO'!$G$53</f>
        <v>0.48</v>
      </c>
      <c r="W23" s="357">
        <f>U23*V23*E23</f>
        <v>0.019692876778713557</v>
      </c>
      <c r="X23" s="358">
        <f>'IB 4D1a - Tipos de tratamiento'!I159</f>
        <v>0.19071453169838282</v>
      </c>
      <c r="Y23" s="65">
        <f>'IP 4D1a - FE y DBO'!$G$54</f>
        <v>0.3</v>
      </c>
      <c r="Z23" s="357">
        <f>X23*Y23*E23</f>
        <v>0.03894601412066612</v>
      </c>
      <c r="AA23" s="358">
        <f>'IB 4D1a - Tipos de tratamiento'!J159</f>
        <v>0</v>
      </c>
      <c r="AB23" s="65">
        <f>'IP 4D1a - FE y DBO'!$G$55</f>
        <v>0.06</v>
      </c>
      <c r="AC23" s="357">
        <f>AA23*AB23*E23</f>
        <v>0</v>
      </c>
      <c r="AD23" s="616">
        <f>+K23+N23+Q23+T23+W23+Z23+AC23</f>
        <v>0.09141072896470215</v>
      </c>
      <c r="AE23" s="617">
        <f>+(+AD23*(F23-G23))-H23</f>
        <v>39207069.50195295</v>
      </c>
      <c r="AF23" s="642">
        <f>+AE23/1000000</f>
        <v>39.20706950195295</v>
      </c>
      <c r="AG23" s="372">
        <f>AA23+X23+U23+R23+O23+L23+I23</f>
        <v>1</v>
      </c>
    </row>
    <row r="24" spans="3:33" ht="15">
      <c r="C24" s="28">
        <v>1995</v>
      </c>
      <c r="D24" s="66" t="s">
        <v>93</v>
      </c>
      <c r="E24" s="115">
        <f>'IB 4D1a - Población y cobertura'!E15/'IB 4D1a - Población y cobertura'!D15</f>
        <v>0.6807034886790847</v>
      </c>
      <c r="F24" s="120">
        <f>'IP 4D1a - FE y DBO'!F9</f>
        <v>436654975</v>
      </c>
      <c r="G24" s="116">
        <v>0</v>
      </c>
      <c r="H24" s="117">
        <v>0</v>
      </c>
      <c r="I24" s="362">
        <f>'IB 4D1a - Tipos de tratamiento'!D160</f>
        <v>0.6940133746419748</v>
      </c>
      <c r="J24" s="28">
        <f>'IP 4D1a - FE y DBO'!$G$45</f>
        <v>0.06</v>
      </c>
      <c r="K24" s="357">
        <f aca="true" t="shared" si="0" ref="K24:K47">I24*J24*E24</f>
        <v>0.028345039518524212</v>
      </c>
      <c r="L24" s="358">
        <f>'IB 4D1a - Tipos de tratamiento'!E160</f>
        <v>0.01283128084060597</v>
      </c>
      <c r="M24" s="65">
        <f>'IP 4D1a - FE y DBO'!$G$52</f>
        <v>0.12</v>
      </c>
      <c r="N24" s="357">
        <f aca="true" t="shared" si="1" ref="N24:N48">L24*M24*E24</f>
        <v>0.00104811571589059</v>
      </c>
      <c r="O24" s="359">
        <f>'IB 4D1a - Tipos de tratamiento'!F160</f>
        <v>0.012008866309555194</v>
      </c>
      <c r="P24" s="65">
        <f>'IP 4D1a - FE y DBO'!$G$48</f>
        <v>0</v>
      </c>
      <c r="Q24" s="357">
        <f aca="true" t="shared" si="2" ref="Q24:Q48">O24*P24*E24</f>
        <v>0</v>
      </c>
      <c r="R24" s="358">
        <f>'IB 4D1a - Tipos de tratamiento'!G160</f>
        <v>0.02773876041082505</v>
      </c>
      <c r="S24" s="65">
        <f>'IP 4D1a - FE y DBO'!$G$49</f>
        <v>0.18</v>
      </c>
      <c r="T24" s="357">
        <f aca="true" t="shared" si="3" ref="T24:T48">R24*S24*E24</f>
        <v>0.0033987367769907403</v>
      </c>
      <c r="U24" s="358">
        <f>'IB 4D1a - Tipos de tratamiento'!H160</f>
        <v>0.06355982603504856</v>
      </c>
      <c r="V24" s="65">
        <f>'IP 4D1a - FE y DBO'!$G$53</f>
        <v>0.48</v>
      </c>
      <c r="W24" s="357">
        <f aca="true" t="shared" si="4" ref="W24:W47">U24*V24*E24</f>
        <v>0.020767389754508772</v>
      </c>
      <c r="X24" s="358">
        <f>'IB 4D1a - Tipos de tratamiento'!I160</f>
        <v>0.18984789176199046</v>
      </c>
      <c r="Y24" s="65">
        <f>'IP 4D1a - FE y DBO'!$G$54</f>
        <v>0.3</v>
      </c>
      <c r="Z24" s="357">
        <f aca="true" t="shared" si="5" ref="Z24:Z48">X24*Y24*E24</f>
        <v>0.03876903667222685</v>
      </c>
      <c r="AA24" s="358">
        <f>'IB 4D1a - Tipos de tratamiento'!J160</f>
        <v>0</v>
      </c>
      <c r="AB24" s="65">
        <f>'IP 4D1a - FE y DBO'!$G$55</f>
        <v>0.06</v>
      </c>
      <c r="AC24" s="357">
        <f aca="true" t="shared" si="6" ref="AC24:AC48">AA24*AB24*E24</f>
        <v>0</v>
      </c>
      <c r="AD24" s="616">
        <f aca="true" t="shared" si="7" ref="AD24:AD48">+K24+N24+Q24+T24+W24+Z24+AC24</f>
        <v>0.09232831843814115</v>
      </c>
      <c r="AE24" s="617">
        <f aca="true" t="shared" si="8" ref="AE24:AE48">+(+AD24*(F24-G24))-H24</f>
        <v>40315619.579398565</v>
      </c>
      <c r="AF24" s="642">
        <f aca="true" t="shared" si="9" ref="AF24:AF48">+AE24/1000000</f>
        <v>40.315619579398565</v>
      </c>
      <c r="AG24" s="372">
        <f aca="true" t="shared" si="10" ref="AG24:AG48">AA24+X24+U24+R24+O24+L24+I24</f>
        <v>1</v>
      </c>
    </row>
    <row r="25" spans="3:33" ht="15">
      <c r="C25" s="28">
        <v>1996</v>
      </c>
      <c r="D25" s="66" t="s">
        <v>93</v>
      </c>
      <c r="E25" s="115">
        <f>'IB 4D1a - Población y cobertura'!E16/'IB 4D1a - Población y cobertura'!D16</f>
        <v>0.6807034886790847</v>
      </c>
      <c r="F25" s="120">
        <f>'IP 4D1a - FE y DBO'!F10</f>
        <v>444353409.00000006</v>
      </c>
      <c r="G25" s="116">
        <v>0</v>
      </c>
      <c r="H25" s="117">
        <v>0</v>
      </c>
      <c r="I25" s="362">
        <f>'IB 4D1a - Tipos de tratamiento'!D161</f>
        <v>0.6886687867038476</v>
      </c>
      <c r="J25" s="28">
        <f>'IP 4D1a - FE y DBO'!$G$45</f>
        <v>0.06</v>
      </c>
      <c r="K25" s="357">
        <f t="shared" si="0"/>
        <v>0.02812675473922209</v>
      </c>
      <c r="L25" s="358">
        <f>'IB 4D1a - Tipos de tratamiento'!E161</f>
        <v>0.013517511926095259</v>
      </c>
      <c r="M25" s="65">
        <f>'IP 4D1a - FE y DBO'!$G$52</f>
        <v>0.12</v>
      </c>
      <c r="N25" s="357">
        <f t="shared" si="1"/>
        <v>0.0011041701031625011</v>
      </c>
      <c r="O25" s="359">
        <f>'IB 4D1a - Tipos de tratamiento'!F161</f>
        <v>0.012651113756670739</v>
      </c>
      <c r="P25" s="65">
        <f>'IP 4D1a - FE y DBO'!$G$48</f>
        <v>0</v>
      </c>
      <c r="Q25" s="357">
        <f t="shared" si="2"/>
        <v>0</v>
      </c>
      <c r="R25" s="358">
        <f>'IB 4D1a - Tipos de tratamiento'!G161</f>
        <v>0.02922225998528754</v>
      </c>
      <c r="S25" s="65">
        <f>'IP 4D1a - FE y DBO'!$G$49</f>
        <v>0.18</v>
      </c>
      <c r="T25" s="357">
        <f t="shared" si="3"/>
        <v>0.0035805049774330403</v>
      </c>
      <c r="U25" s="358">
        <f>'IB 4D1a - Tipos de tratamiento'!H161</f>
        <v>0.0669590758025006</v>
      </c>
      <c r="V25" s="65">
        <f>'IP 4D1a - FE y DBO'!$G$53</f>
        <v>0.48</v>
      </c>
      <c r="W25" s="357">
        <f t="shared" si="4"/>
        <v>0.021878052718794932</v>
      </c>
      <c r="X25" s="358">
        <f>'IB 4D1a - Tipos de tratamiento'!I161</f>
        <v>0.18898125182559825</v>
      </c>
      <c r="Y25" s="65">
        <f>'IP 4D1a - FE y DBO'!$G$54</f>
        <v>0.3</v>
      </c>
      <c r="Z25" s="357">
        <f t="shared" si="5"/>
        <v>0.03859205922378761</v>
      </c>
      <c r="AA25" s="358">
        <f>'IB 4D1a - Tipos de tratamiento'!J161</f>
        <v>0</v>
      </c>
      <c r="AB25" s="65">
        <f>'IP 4D1a - FE y DBO'!$G$55</f>
        <v>0.06</v>
      </c>
      <c r="AC25" s="357">
        <f t="shared" si="6"/>
        <v>0</v>
      </c>
      <c r="AD25" s="616">
        <f t="shared" si="7"/>
        <v>0.09328154176240018</v>
      </c>
      <c r="AE25" s="617">
        <f t="shared" si="8"/>
        <v>41449971.07889839</v>
      </c>
      <c r="AF25" s="642">
        <f t="shared" si="9"/>
        <v>41.44997107889839</v>
      </c>
      <c r="AG25" s="372">
        <f t="shared" si="10"/>
        <v>0.9999999999999999</v>
      </c>
    </row>
    <row r="26" spans="3:33" ht="15">
      <c r="C26" s="28">
        <v>1997</v>
      </c>
      <c r="D26" s="66" t="s">
        <v>93</v>
      </c>
      <c r="E26" s="115">
        <f>'IB 4D1a - Población y cobertura'!E17/'IB 4D1a - Población y cobertura'!D17</f>
        <v>0.6807034886790848</v>
      </c>
      <c r="F26" s="120">
        <f>'IP 4D1a - FE y DBO'!F11</f>
        <v>452012240.5</v>
      </c>
      <c r="G26" s="116">
        <v>0</v>
      </c>
      <c r="H26" s="117">
        <v>0</v>
      </c>
      <c r="I26" s="362">
        <f>'IB 4D1a - Tipos de tratamiento'!D162</f>
        <v>0.6831178837432708</v>
      </c>
      <c r="J26" s="28">
        <f>'IP 4D1a - FE y DBO'!$G$45</f>
        <v>0.06</v>
      </c>
      <c r="K26" s="357">
        <f t="shared" si="0"/>
        <v>0.027900043598587075</v>
      </c>
      <c r="L26" s="358">
        <f>'IB 4D1a - Tipos de tratamiento'!E162</f>
        <v>0.014226537181218754</v>
      </c>
      <c r="M26" s="65">
        <f>'IP 4D1a - FE y DBO'!$G$52</f>
        <v>0.12</v>
      </c>
      <c r="N26" s="357">
        <f t="shared" si="1"/>
        <v>0.0011620864189293982</v>
      </c>
      <c r="O26" s="359">
        <f>'IB 4D1a - Tipos de tratamiento'!F162</f>
        <v>0.013314694392512719</v>
      </c>
      <c r="P26" s="65">
        <f>'IP 4D1a - FE y DBO'!$G$48</f>
        <v>0</v>
      </c>
      <c r="Q26" s="357">
        <f t="shared" si="2"/>
        <v>0</v>
      </c>
      <c r="R26" s="358">
        <f>'IB 4D1a - Tipos de tratamiento'!G162</f>
        <v>0.03075503616885099</v>
      </c>
      <c r="S26" s="65">
        <f>'IP 4D1a - FE y DBO'!$G$49</f>
        <v>0.18</v>
      </c>
      <c r="T26" s="357">
        <f t="shared" si="3"/>
        <v>0.0037683108746258947</v>
      </c>
      <c r="U26" s="358">
        <f>'IB 4D1a - Tipos de tratamiento'!H162</f>
        <v>0.07047123662494092</v>
      </c>
      <c r="V26" s="65">
        <f>'IP 4D1a - FE y DBO'!$G$53</f>
        <v>0.48</v>
      </c>
      <c r="W26" s="357">
        <f t="shared" si="4"/>
        <v>0.02302560797862076</v>
      </c>
      <c r="X26" s="358">
        <f>'IB 4D1a - Tipos de tratamiento'!I162</f>
        <v>0.18811461188920592</v>
      </c>
      <c r="Y26" s="65">
        <f>'IP 4D1a - FE y DBO'!$G$54</f>
        <v>0.3</v>
      </c>
      <c r="Z26" s="357">
        <f t="shared" si="5"/>
        <v>0.03841508177534835</v>
      </c>
      <c r="AA26" s="358">
        <f>'IB 4D1a - Tipos de tratamiento'!J162</f>
        <v>0</v>
      </c>
      <c r="AB26" s="65">
        <f>'IP 4D1a - FE y DBO'!$G$55</f>
        <v>0.06</v>
      </c>
      <c r="AC26" s="357">
        <f t="shared" si="6"/>
        <v>0</v>
      </c>
      <c r="AD26" s="616">
        <f t="shared" si="7"/>
        <v>0.09427113064611148</v>
      </c>
      <c r="AE26" s="617">
        <f t="shared" si="8"/>
        <v>42611704.97781706</v>
      </c>
      <c r="AF26" s="642">
        <f t="shared" si="9"/>
        <v>42.611704977817055</v>
      </c>
      <c r="AG26" s="372">
        <f t="shared" si="10"/>
        <v>1</v>
      </c>
    </row>
    <row r="27" spans="3:33" ht="15">
      <c r="C27" s="28">
        <v>1998</v>
      </c>
      <c r="D27" s="66" t="s">
        <v>93</v>
      </c>
      <c r="E27" s="115">
        <f>'IB 4D1a - Población y cobertura'!E18/'IB 4D1a - Población y cobertura'!D18</f>
        <v>0.6807034886790848</v>
      </c>
      <c r="F27" s="120">
        <f>'IP 4D1a - FE y DBO'!F12</f>
        <v>459576409.25</v>
      </c>
      <c r="G27" s="116">
        <v>0</v>
      </c>
      <c r="H27" s="117">
        <v>0</v>
      </c>
      <c r="I27" s="362">
        <f>'IB 4D1a - Tipos de tratamiento'!D163</f>
        <v>0.6773742904460092</v>
      </c>
      <c r="J27" s="28">
        <f>'IP 4D1a - FE y DBO'!$G$45</f>
        <v>0.06</v>
      </c>
      <c r="K27" s="357">
        <f t="shared" si="0"/>
        <v>0.027665462558887088</v>
      </c>
      <c r="L27" s="358">
        <f>'IB 4D1a - Tipos de tratamiento'!E163</f>
        <v>0.014956851318601553</v>
      </c>
      <c r="M27" s="65">
        <f>'IP 4D1a - FE y DBO'!$G$52</f>
        <v>0.12</v>
      </c>
      <c r="N27" s="357">
        <f t="shared" si="1"/>
        <v>0.0012217417046671737</v>
      </c>
      <c r="O27" s="359">
        <f>'IB 4D1a - Tipos de tratamiento'!F163</f>
        <v>0.01399819941034802</v>
      </c>
      <c r="P27" s="65">
        <f>'IP 4D1a - FE y DBO'!$G$48</f>
        <v>0</v>
      </c>
      <c r="Q27" s="357">
        <f t="shared" si="2"/>
        <v>0</v>
      </c>
      <c r="R27" s="358">
        <f>'IB 4D1a - Tipos de tratamiento'!G163</f>
        <v>0.032333834819831424</v>
      </c>
      <c r="S27" s="65">
        <f>'IP 4D1a - FE y DBO'!$G$49</f>
        <v>0.18</v>
      </c>
      <c r="T27" s="357">
        <f t="shared" si="3"/>
        <v>0.003961755749561853</v>
      </c>
      <c r="U27" s="358">
        <f>'IB 4D1a - Tipos de tratamiento'!H163</f>
        <v>0.07408885205239618</v>
      </c>
      <c r="V27" s="65">
        <f>'IP 4D1a - FE y DBO'!$G$53</f>
        <v>0.48</v>
      </c>
      <c r="W27" s="357">
        <f t="shared" si="4"/>
        <v>0.024207619230861434</v>
      </c>
      <c r="X27" s="358">
        <f>'IB 4D1a - Tipos de tratamiento'!I163</f>
        <v>0.18724797195281362</v>
      </c>
      <c r="Y27" s="65">
        <f>'IP 4D1a - FE y DBO'!$G$54</f>
        <v>0.3</v>
      </c>
      <c r="Z27" s="357">
        <f t="shared" si="5"/>
        <v>0.0382381043269091</v>
      </c>
      <c r="AA27" s="358">
        <f>'IB 4D1a - Tipos de tratamiento'!J163</f>
        <v>0</v>
      </c>
      <c r="AB27" s="65">
        <f>'IP 4D1a - FE y DBO'!$G$55</f>
        <v>0.06</v>
      </c>
      <c r="AC27" s="357">
        <f t="shared" si="6"/>
        <v>0</v>
      </c>
      <c r="AD27" s="616">
        <f t="shared" si="7"/>
        <v>0.09529468357088665</v>
      </c>
      <c r="AE27" s="617">
        <f t="shared" si="8"/>
        <v>43795188.49612305</v>
      </c>
      <c r="AF27" s="642">
        <f t="shared" si="9"/>
        <v>43.79518849612305</v>
      </c>
      <c r="AG27" s="372">
        <f t="shared" si="10"/>
        <v>1</v>
      </c>
    </row>
    <row r="28" spans="3:33" ht="15">
      <c r="C28" s="28">
        <v>1999</v>
      </c>
      <c r="D28" s="66" t="s">
        <v>93</v>
      </c>
      <c r="E28" s="115">
        <f>'IB 4D1a - Población y cobertura'!E19/'IB 4D1a - Población y cobertura'!D19</f>
        <v>0.6807034886790848</v>
      </c>
      <c r="F28" s="120">
        <f>'IP 4D1a - FE y DBO'!F13</f>
        <v>466990964.5</v>
      </c>
      <c r="G28" s="116">
        <v>0</v>
      </c>
      <c r="H28" s="117">
        <v>0</v>
      </c>
      <c r="I28" s="362">
        <f>'IB 4D1a - Tipos de tratamiento'!D164</f>
        <v>0.6714538075659968</v>
      </c>
      <c r="J28" s="28">
        <f>'IP 4D1a - FE y DBO'!$G$45</f>
        <v>0.06</v>
      </c>
      <c r="K28" s="357">
        <f t="shared" si="0"/>
        <v>0.027423656957821733</v>
      </c>
      <c r="L28" s="358">
        <f>'IB 4D1a - Tipos de tratamiento'!E164</f>
        <v>0.01570670863373199</v>
      </c>
      <c r="M28" s="65">
        <f>'IP 4D1a - FE y DBO'!$G$52</f>
        <v>0.12</v>
      </c>
      <c r="N28" s="357">
        <f t="shared" si="1"/>
        <v>0.001282993363517672</v>
      </c>
      <c r="O28" s="359">
        <f>'IB 4D1a - Tipos de tratamiento'!F164</f>
        <v>0.01469999499572297</v>
      </c>
      <c r="P28" s="65">
        <f>'IP 4D1a - FE y DBO'!$G$48</f>
        <v>0</v>
      </c>
      <c r="Q28" s="357">
        <f t="shared" si="2"/>
        <v>0</v>
      </c>
      <c r="R28" s="358">
        <f>'IB 4D1a - Tipos de tratamiento'!G164</f>
        <v>0.03395488206095201</v>
      </c>
      <c r="S28" s="65">
        <f>'IP 4D1a - FE y DBO'!$G$49</f>
        <v>0.18</v>
      </c>
      <c r="T28" s="357">
        <f t="shared" si="3"/>
        <v>0.004160377201783843</v>
      </c>
      <c r="U28" s="358">
        <f>'IB 4D1a - Tipos de tratamiento'!H164</f>
        <v>0.0778032747271748</v>
      </c>
      <c r="V28" s="65">
        <f>'IP 4D1a - FE y DBO'!$G$53</f>
        <v>0.48</v>
      </c>
      <c r="W28" s="357">
        <f t="shared" si="4"/>
        <v>0.02542126105797367</v>
      </c>
      <c r="X28" s="358">
        <f>'IB 4D1a - Tipos de tratamiento'!I164</f>
        <v>0.18638133201642137</v>
      </c>
      <c r="Y28" s="65">
        <f>'IP 4D1a - FE y DBO'!$G$54</f>
        <v>0.3</v>
      </c>
      <c r="Z28" s="357">
        <f t="shared" si="5"/>
        <v>0.038061126878469846</v>
      </c>
      <c r="AA28" s="358">
        <f>'IB 4D1a - Tipos de tratamiento'!J164</f>
        <v>0</v>
      </c>
      <c r="AB28" s="65">
        <f>'IP 4D1a - FE y DBO'!$G$55</f>
        <v>0.06</v>
      </c>
      <c r="AC28" s="357">
        <f t="shared" si="6"/>
        <v>0</v>
      </c>
      <c r="AD28" s="616">
        <f t="shared" si="7"/>
        <v>0.09634941545956677</v>
      </c>
      <c r="AE28" s="617">
        <f t="shared" si="8"/>
        <v>44994306.45447429</v>
      </c>
      <c r="AF28" s="642">
        <f t="shared" si="9"/>
        <v>44.99430645447429</v>
      </c>
      <c r="AG28" s="372">
        <f t="shared" si="10"/>
        <v>1</v>
      </c>
    </row>
    <row r="29" spans="3:33" ht="15">
      <c r="C29" s="28">
        <v>2000</v>
      </c>
      <c r="D29" s="66" t="s">
        <v>93</v>
      </c>
      <c r="E29" s="115">
        <f>'IB 4D1a - Población y cobertura'!E20/'IB 4D1a - Población y cobertura'!D20</f>
        <v>0.6807034886790847</v>
      </c>
      <c r="F29" s="120">
        <f>'IP 4D1a - FE y DBO'!F14</f>
        <v>474200481.00000006</v>
      </c>
      <c r="G29" s="116">
        <v>0</v>
      </c>
      <c r="H29" s="117">
        <v>0</v>
      </c>
      <c r="I29" s="362">
        <f>'IB 4D1a - Tipos de tratamiento'!D165</f>
        <v>0.6653746793885671</v>
      </c>
      <c r="J29" s="28">
        <f>'IP 4D1a - FE y DBO'!$G$45</f>
        <v>0.06</v>
      </c>
      <c r="K29" s="357">
        <f t="shared" si="0"/>
        <v>0.027175371932311506</v>
      </c>
      <c r="L29" s="358">
        <f>'IB 4D1a - Tipos de tratamiento'!E165</f>
        <v>0.0164740934549939</v>
      </c>
      <c r="M29" s="65">
        <f>'IP 4D1a - FE y DBO'!$G$52</f>
        <v>0.12</v>
      </c>
      <c r="N29" s="357">
        <f t="shared" si="1"/>
        <v>0.0013456767465167547</v>
      </c>
      <c r="O29" s="359">
        <f>'IB 4D1a - Tipos de tratamiento'!F165</f>
        <v>0.01541819467048599</v>
      </c>
      <c r="P29" s="65">
        <f>'IP 4D1a - FE y DBO'!$G$48</f>
        <v>0</v>
      </c>
      <c r="Q29" s="357">
        <f t="shared" si="2"/>
        <v>0</v>
      </c>
      <c r="R29" s="358">
        <f>'IB 4D1a - Tipos de tratamiento'!G165</f>
        <v>0.035613820397998236</v>
      </c>
      <c r="S29" s="65">
        <f>'IP 4D1a - FE y DBO'!$G$49</f>
        <v>0.18</v>
      </c>
      <c r="T29" s="357">
        <f t="shared" si="3"/>
        <v>0.004363641322219395</v>
      </c>
      <c r="U29" s="358">
        <f>'IB 4D1a - Tipos de tratamiento'!H165</f>
        <v>0.08160452000792576</v>
      </c>
      <c r="V29" s="65">
        <f>'IP 4D1a - FE y DBO'!$G$53</f>
        <v>0.48</v>
      </c>
      <c r="W29" s="357">
        <f t="shared" si="4"/>
        <v>0.02666327110146107</v>
      </c>
      <c r="X29" s="358">
        <f>'IB 4D1a - Tipos de tratamiento'!I165</f>
        <v>0.18551469208002905</v>
      </c>
      <c r="Y29" s="65">
        <f>'IP 4D1a - FE y DBO'!$G$54</f>
        <v>0.3</v>
      </c>
      <c r="Z29" s="357">
        <f t="shared" si="5"/>
        <v>0.03788414943003058</v>
      </c>
      <c r="AA29" s="358">
        <f>'IB 4D1a - Tipos de tratamiento'!J165</f>
        <v>0</v>
      </c>
      <c r="AB29" s="65">
        <f>'IP 4D1a - FE y DBO'!$G$55</f>
        <v>0.06</v>
      </c>
      <c r="AC29" s="357">
        <f t="shared" si="6"/>
        <v>0</v>
      </c>
      <c r="AD29" s="616">
        <f t="shared" si="7"/>
        <v>0.0974321105325393</v>
      </c>
      <c r="AE29" s="617">
        <f t="shared" si="8"/>
        <v>46202353.67937531</v>
      </c>
      <c r="AF29" s="642">
        <f t="shared" si="9"/>
        <v>46.202353679375314</v>
      </c>
      <c r="AG29" s="372">
        <f t="shared" si="10"/>
        <v>1</v>
      </c>
    </row>
    <row r="30" spans="3:33" ht="15">
      <c r="C30" s="28">
        <v>2001</v>
      </c>
      <c r="D30" s="66" t="s">
        <v>93</v>
      </c>
      <c r="E30" s="115">
        <f>'IB 4D1a - Población y cobertura'!E21/'IB 4D1a - Población y cobertura'!D21</f>
        <v>0.6869661248219476</v>
      </c>
      <c r="F30" s="120">
        <f>'IP 4D1a - FE y DBO'!F15</f>
        <v>481189227.25000006</v>
      </c>
      <c r="G30" s="116">
        <v>0</v>
      </c>
      <c r="H30" s="117">
        <v>0</v>
      </c>
      <c r="I30" s="362">
        <f>'IB 4D1a - Tipos de tratamiento'!D166</f>
        <v>0.6577075226724227</v>
      </c>
      <c r="J30" s="28">
        <f>'IP 4D1a - FE y DBO'!$G$45</f>
        <v>0.06</v>
      </c>
      <c r="K30" s="357">
        <f t="shared" si="0"/>
        <v>0.027109367286991048</v>
      </c>
      <c r="L30" s="358">
        <f>'IB 4D1a - Tipos de tratamiento'!E166</f>
        <v>0.017416927409651898</v>
      </c>
      <c r="M30" s="65">
        <f>'IP 4D1a - FE y DBO'!$G$52</f>
        <v>0.12</v>
      </c>
      <c r="N30" s="357">
        <f t="shared" si="1"/>
        <v>0.0014357806954696471</v>
      </c>
      <c r="O30" s="359">
        <f>'IB 4D1a - Tipos de tratamiento'!F166</f>
        <v>0.016300598154148062</v>
      </c>
      <c r="P30" s="65">
        <f>'IP 4D1a - FE y DBO'!$G$48</f>
        <v>0</v>
      </c>
      <c r="Q30" s="357">
        <f t="shared" si="2"/>
        <v>0</v>
      </c>
      <c r="R30" s="358">
        <f>'IB 4D1a - Tipos de tratamiento'!G166</f>
        <v>0.03765204600464888</v>
      </c>
      <c r="S30" s="65">
        <f>'IP 4D1a - FE y DBO'!$G$49</f>
        <v>0.18</v>
      </c>
      <c r="T30" s="357">
        <f t="shared" si="3"/>
        <v>0.00465582242437764</v>
      </c>
      <c r="U30" s="358">
        <f>'IB 4D1a - Tipos de tratamiento'!H166</f>
        <v>0.08627485361549173</v>
      </c>
      <c r="V30" s="65">
        <f>'IP 4D1a - FE y DBO'!$G$53</f>
        <v>0.48</v>
      </c>
      <c r="W30" s="357">
        <f t="shared" si="4"/>
        <v>0.02844859289175127</v>
      </c>
      <c r="X30" s="358">
        <f>'IB 4D1a - Tipos de tratamiento'!I166</f>
        <v>0.1846480521436367</v>
      </c>
      <c r="Y30" s="65">
        <f>'IP 4D1a - FE y DBO'!$G$54</f>
        <v>0.3</v>
      </c>
      <c r="Z30" s="357">
        <f t="shared" si="5"/>
        <v>0.038054087051110505</v>
      </c>
      <c r="AA30" s="358">
        <f>'IB 4D1a - Tipos de tratamiento'!J166</f>
        <v>0</v>
      </c>
      <c r="AB30" s="65">
        <f>'IP 4D1a - FE y DBO'!$G$55</f>
        <v>0.06</v>
      </c>
      <c r="AC30" s="357">
        <f t="shared" si="6"/>
        <v>0</v>
      </c>
      <c r="AD30" s="616">
        <f t="shared" si="7"/>
        <v>0.09970365034970011</v>
      </c>
      <c r="AE30" s="617">
        <f t="shared" si="8"/>
        <v>47976322.46577639</v>
      </c>
      <c r="AF30" s="642">
        <f t="shared" si="9"/>
        <v>47.97632246577639</v>
      </c>
      <c r="AG30" s="372">
        <f t="shared" si="10"/>
        <v>1</v>
      </c>
    </row>
    <row r="31" spans="3:33" ht="15">
      <c r="C31" s="28">
        <v>2002</v>
      </c>
      <c r="D31" s="66" t="s">
        <v>93</v>
      </c>
      <c r="E31" s="115">
        <f>'IB 4D1a - Población y cobertura'!E22/'IB 4D1a - Población y cobertura'!D22</f>
        <v>0.693161273491056</v>
      </c>
      <c r="F31" s="120">
        <f>'IP 4D1a - FE y DBO'!F16</f>
        <v>487993666.75</v>
      </c>
      <c r="G31" s="116">
        <v>0</v>
      </c>
      <c r="H31" s="117">
        <v>0</v>
      </c>
      <c r="I31" s="362">
        <f>'IB 4D1a - Tipos de tratamiento'!D167</f>
        <v>0.6497632950359922</v>
      </c>
      <c r="J31" s="28">
        <f>'IP 4D1a - FE y DBO'!$G$45</f>
        <v>0.06</v>
      </c>
      <c r="K31" s="357">
        <f t="shared" si="0"/>
        <v>0.027023445183293585</v>
      </c>
      <c r="L31" s="358">
        <f>'IB 4D1a - Tipos de tratamiento'!E167</f>
        <v>0.01839037281219534</v>
      </c>
      <c r="M31" s="65">
        <f>'IP 4D1a - FE y DBO'!$G$52</f>
        <v>0.12</v>
      </c>
      <c r="N31" s="357">
        <f t="shared" si="1"/>
        <v>0.001529699308617194</v>
      </c>
      <c r="O31" s="359">
        <f>'IB 4D1a - Tipos de tratamiento'!F167</f>
        <v>0.01721165106024619</v>
      </c>
      <c r="P31" s="65">
        <f>'IP 4D1a - FE y DBO'!$G$48</f>
        <v>0</v>
      </c>
      <c r="Q31" s="357">
        <f t="shared" si="2"/>
        <v>0</v>
      </c>
      <c r="R31" s="358">
        <f>'IB 4D1a - Tipos de tratamiento'!G167</f>
        <v>0.03975644767191816</v>
      </c>
      <c r="S31" s="65">
        <f>'IP 4D1a - FE y DBO'!$G$49</f>
        <v>0.18</v>
      </c>
      <c r="T31" s="357">
        <f t="shared" si="3"/>
        <v>0.004960373381594518</v>
      </c>
      <c r="U31" s="358">
        <f>'IB 4D1a - Tipos de tratamiento'!H167</f>
        <v>0.09109682121240366</v>
      </c>
      <c r="V31" s="65">
        <f>'IP 4D1a - FE y DBO'!$G$53</f>
        <v>0.48</v>
      </c>
      <c r="W31" s="357">
        <f t="shared" si="4"/>
        <v>0.030309498529236846</v>
      </c>
      <c r="X31" s="358">
        <f>'IB 4D1a - Tipos de tratamiento'!I167</f>
        <v>0.18378141220724437</v>
      </c>
      <c r="Y31" s="65">
        <f>'IP 4D1a - FE y DBO'!$G$54</f>
        <v>0.3</v>
      </c>
      <c r="Z31" s="357">
        <f t="shared" si="5"/>
        <v>0.038217047318867464</v>
      </c>
      <c r="AA31" s="358">
        <f>'IB 4D1a - Tipos de tratamiento'!J167</f>
        <v>0</v>
      </c>
      <c r="AB31" s="65">
        <f>'IP 4D1a - FE y DBO'!$G$55</f>
        <v>0.06</v>
      </c>
      <c r="AC31" s="357">
        <f t="shared" si="6"/>
        <v>0</v>
      </c>
      <c r="AD31" s="616">
        <f t="shared" si="7"/>
        <v>0.1020400637216096</v>
      </c>
      <c r="AE31" s="617">
        <f t="shared" si="8"/>
        <v>49794904.85091192</v>
      </c>
      <c r="AF31" s="642">
        <f t="shared" si="9"/>
        <v>49.79490485091192</v>
      </c>
      <c r="AG31" s="372">
        <f t="shared" si="10"/>
        <v>0.9999999999999999</v>
      </c>
    </row>
    <row r="32" spans="3:33" ht="15">
      <c r="C32" s="28">
        <v>2003</v>
      </c>
      <c r="D32" s="66" t="s">
        <v>93</v>
      </c>
      <c r="E32" s="115">
        <f>'IB 4D1a - Población y cobertura'!E23/'IB 4D1a - Población y cobertura'!D23</f>
        <v>0.6992875115524931</v>
      </c>
      <c r="F32" s="120">
        <f>'IP 4D1a - FE y DBO'!F17</f>
        <v>494638090.25000006</v>
      </c>
      <c r="G32" s="116">
        <v>0</v>
      </c>
      <c r="H32" s="117">
        <v>0</v>
      </c>
      <c r="I32" s="362">
        <f>'IB 4D1a - Tipos de tratamiento'!D168</f>
        <v>0.6415340027631286</v>
      </c>
      <c r="J32" s="28">
        <f>'IP 4D1a - FE y DBO'!$G$45</f>
        <v>0.06</v>
      </c>
      <c r="K32" s="357">
        <f t="shared" si="0"/>
        <v>0.026917002982112307</v>
      </c>
      <c r="L32" s="358">
        <f>'IB 4D1a - Tipos de tratamiento'!E168</f>
        <v>0.019395312827212532</v>
      </c>
      <c r="M32" s="65">
        <f>'IP 4D1a - FE y DBO'!$G$52</f>
        <v>0.12</v>
      </c>
      <c r="N32" s="357">
        <f t="shared" si="1"/>
        <v>0.001627548005126832</v>
      </c>
      <c r="O32" s="359">
        <f>'IB 4D1a - Tipos de tratamiento'!F168</f>
        <v>0.0181521799473759</v>
      </c>
      <c r="P32" s="65">
        <f>'IP 4D1a - FE y DBO'!$G$48</f>
        <v>0</v>
      </c>
      <c r="Q32" s="357">
        <f t="shared" si="2"/>
        <v>0</v>
      </c>
      <c r="R32" s="358">
        <f>'IB 4D1a - Tipos de tratamiento'!G168</f>
        <v>0.041928934631723216</v>
      </c>
      <c r="S32" s="65">
        <f>'IP 4D1a - FE y DBO'!$G$49</f>
        <v>0.18</v>
      </c>
      <c r="T32" s="357">
        <f t="shared" si="3"/>
        <v>0.0052776684649196775</v>
      </c>
      <c r="U32" s="358">
        <f>'IB 4D1a - Tipos de tratamiento'!H168</f>
        <v>0.09607479755970769</v>
      </c>
      <c r="V32" s="65">
        <f>'IP 4D1a - FE y DBO'!$G$53</f>
        <v>0.48</v>
      </c>
      <c r="W32" s="357">
        <f t="shared" si="4"/>
        <v>0.032248274932050014</v>
      </c>
      <c r="X32" s="358">
        <f>'IB 4D1a - Tipos de tratamiento'!I168</f>
        <v>0.18291477227085204</v>
      </c>
      <c r="Y32" s="65">
        <f>'IP 4D1a - FE y DBO'!$G$54</f>
        <v>0.3</v>
      </c>
      <c r="Z32" s="357">
        <f t="shared" si="5"/>
        <v>0.03837300477824253</v>
      </c>
      <c r="AA32" s="358">
        <f>'IB 4D1a - Tipos de tratamiento'!J168</f>
        <v>0</v>
      </c>
      <c r="AB32" s="65">
        <f>'IP 4D1a - FE y DBO'!$G$55</f>
        <v>0.06</v>
      </c>
      <c r="AC32" s="357">
        <f t="shared" si="6"/>
        <v>0</v>
      </c>
      <c r="AD32" s="616">
        <f t="shared" si="7"/>
        <v>0.10444349916245137</v>
      </c>
      <c r="AE32" s="617">
        <f t="shared" si="8"/>
        <v>51661732.96474242</v>
      </c>
      <c r="AF32" s="642">
        <f t="shared" si="9"/>
        <v>51.66173296474242</v>
      </c>
      <c r="AG32" s="372">
        <f t="shared" si="10"/>
        <v>0.9999999999999999</v>
      </c>
    </row>
    <row r="33" spans="3:33" ht="15">
      <c r="C33" s="28">
        <v>2004</v>
      </c>
      <c r="D33" s="66" t="s">
        <v>93</v>
      </c>
      <c r="E33" s="115">
        <f>'IB 4D1a - Población y cobertura'!E24/'IB 4D1a - Población y cobertura'!D24</f>
        <v>0.7053434271642323</v>
      </c>
      <c r="F33" s="120">
        <f>'IP 4D1a - FE y DBO'!F18</f>
        <v>501146332.25000006</v>
      </c>
      <c r="G33" s="116">
        <v>0</v>
      </c>
      <c r="H33" s="117">
        <v>0</v>
      </c>
      <c r="I33" s="362">
        <f>'IB 4D1a - Tipos de tratamiento'!D169</f>
        <v>0.6330108748246398</v>
      </c>
      <c r="J33" s="28">
        <f>'IP 4D1a - FE y DBO'!$G$45</f>
        <v>0.06</v>
      </c>
      <c r="K33" s="357">
        <f t="shared" si="0"/>
        <v>0.026789403592862415</v>
      </c>
      <c r="L33" s="358">
        <f>'IB 4D1a - Tipos de tratamiento'!E169</f>
        <v>0.02043271649866786</v>
      </c>
      <c r="M33" s="65">
        <f>'IP 4D1a - FE y DBO'!$G$52</f>
        <v>0.12</v>
      </c>
      <c r="N33" s="357">
        <f t="shared" si="1"/>
        <v>0.001729449873773465</v>
      </c>
      <c r="O33" s="359">
        <f>'IB 4D1a - Tipos de tratamiento'!F169</f>
        <v>0.019123091749113103</v>
      </c>
      <c r="P33" s="65">
        <f>'IP 4D1a - FE y DBO'!$G$48</f>
        <v>0</v>
      </c>
      <c r="Q33" s="357">
        <f t="shared" si="2"/>
        <v>0</v>
      </c>
      <c r="R33" s="358">
        <f>'IB 4D1a - Tipos de tratamiento'!G169</f>
        <v>0.04417160177066884</v>
      </c>
      <c r="S33" s="65">
        <f>'IP 4D1a - FE y DBO'!$G$49</f>
        <v>0.18</v>
      </c>
      <c r="T33" s="357">
        <f t="shared" si="3"/>
        <v>0.005608106815726301</v>
      </c>
      <c r="U33" s="358">
        <f>'IB 4D1a - Tipos de tratamiento'!H169</f>
        <v>0.1012135828224506</v>
      </c>
      <c r="V33" s="65">
        <f>'IP 4D1a - FE y DBO'!$G$53</f>
        <v>0.48</v>
      </c>
      <c r="W33" s="357">
        <f t="shared" si="4"/>
        <v>0.034267360984107924</v>
      </c>
      <c r="X33" s="358">
        <f>'IB 4D1a - Tipos de tratamiento'!I169</f>
        <v>0.182046285949769</v>
      </c>
      <c r="Y33" s="65">
        <f>'IP 4D1a - FE y DBO'!$G$54</f>
        <v>0.3</v>
      </c>
      <c r="Z33" s="357">
        <f t="shared" si="5"/>
        <v>0.03852154537029896</v>
      </c>
      <c r="AA33" s="358">
        <f>'IB 4D1a - Tipos de tratamiento'!J169</f>
        <v>0</v>
      </c>
      <c r="AB33" s="65">
        <f>'IP 4D1a - FE y DBO'!$G$55</f>
        <v>0.06</v>
      </c>
      <c r="AC33" s="357">
        <f t="shared" si="6"/>
        <v>0</v>
      </c>
      <c r="AD33" s="616">
        <f t="shared" si="7"/>
        <v>0.10691586663676907</v>
      </c>
      <c r="AE33" s="617">
        <f t="shared" si="8"/>
        <v>53580494.42434697</v>
      </c>
      <c r="AF33" s="642">
        <f t="shared" si="9"/>
        <v>53.580494424346966</v>
      </c>
      <c r="AG33" s="372">
        <f t="shared" si="10"/>
        <v>0.9999981536153092</v>
      </c>
    </row>
    <row r="34" spans="3:33" ht="15">
      <c r="C34" s="508">
        <v>2005</v>
      </c>
      <c r="D34" s="509" t="s">
        <v>93</v>
      </c>
      <c r="E34" s="510">
        <f>'IB 4D1a - Población y cobertura'!E25/'IB 4D1a - Población y cobertura'!D25</f>
        <v>0.7113277196343545</v>
      </c>
      <c r="F34" s="511">
        <f>'IP 4D1a - FE y DBO'!F19</f>
        <v>507542355</v>
      </c>
      <c r="G34" s="512">
        <v>0</v>
      </c>
      <c r="H34" s="513">
        <v>0</v>
      </c>
      <c r="I34" s="514">
        <f>'IB 4D1a - Tipos de tratamiento'!D170</f>
        <v>0.6241840747132027</v>
      </c>
      <c r="J34" s="508">
        <f>'IP 4D1a - FE y DBO'!$G$45</f>
        <v>0.06</v>
      </c>
      <c r="K34" s="623">
        <f t="shared" si="0"/>
        <v>0.026639966069869323</v>
      </c>
      <c r="L34" s="515">
        <f>'IB 4D1a - Tipos de tratamiento'!E170</f>
        <v>0.02150367058705929</v>
      </c>
      <c r="M34" s="516">
        <f>'IP 4D1a - FE y DBO'!$G$52</f>
        <v>0.12</v>
      </c>
      <c r="N34" s="623">
        <f t="shared" si="1"/>
        <v>0.001835538835495347</v>
      </c>
      <c r="O34" s="517">
        <f>'IB 4D1a - Tipos de tratamiento'!F170</f>
        <v>0.020125403570584916</v>
      </c>
      <c r="P34" s="516">
        <f>'IP 4D1a - FE y DBO'!$G$48</f>
        <v>0</v>
      </c>
      <c r="Q34" s="623">
        <f t="shared" si="2"/>
        <v>0</v>
      </c>
      <c r="R34" s="515">
        <f>'IB 4D1a - Tipos de tratamiento'!G170</f>
        <v>0.046486798455856536</v>
      </c>
      <c r="S34" s="516">
        <f>'IP 4D1a - FE y DBO'!$G$49</f>
        <v>0.18</v>
      </c>
      <c r="T34" s="623">
        <f t="shared" si="3"/>
        <v>0.005952122700967127</v>
      </c>
      <c r="U34" s="515">
        <f>'IB 4D1a - Tipos de tratamiento'!H170</f>
        <v>0.10651856027522907</v>
      </c>
      <c r="V34" s="516">
        <f>'IP 4D1a - FE y DBO'!$G$53</f>
        <v>0.48</v>
      </c>
      <c r="W34" s="623">
        <f t="shared" si="4"/>
        <v>0.03636941019807035</v>
      </c>
      <c r="X34" s="515">
        <f>'IB 4D1a - Tipos de tratamiento'!I170</f>
        <v>0.18118149239806744</v>
      </c>
      <c r="Y34" s="516">
        <f>'IP 4D1a - FE y DBO'!$G$54</f>
        <v>0.3</v>
      </c>
      <c r="Z34" s="623">
        <f t="shared" si="5"/>
        <v>0.038663825348239936</v>
      </c>
      <c r="AA34" s="515">
        <f>'IB 4D1a - Tipos de tratamiento'!J170</f>
        <v>0</v>
      </c>
      <c r="AB34" s="516">
        <f>'IP 4D1a - FE y DBO'!$G$55</f>
        <v>0.06</v>
      </c>
      <c r="AC34" s="623">
        <f t="shared" si="6"/>
        <v>0</v>
      </c>
      <c r="AD34" s="624">
        <f t="shared" si="7"/>
        <v>0.10946086315264208</v>
      </c>
      <c r="AE34" s="625">
        <f t="shared" si="8"/>
        <v>55556024.26482469</v>
      </c>
      <c r="AF34" s="642">
        <f t="shared" si="9"/>
        <v>55.556024264824686</v>
      </c>
      <c r="AG34" s="372">
        <f t="shared" si="10"/>
        <v>0.9999999999999999</v>
      </c>
    </row>
    <row r="35" spans="3:33" ht="15">
      <c r="C35" s="28">
        <v>2006</v>
      </c>
      <c r="D35" s="66" t="s">
        <v>93</v>
      </c>
      <c r="E35" s="115">
        <f>'IB 4D1a - Población y cobertura'!E26/'IB 4D1a - Población y cobertura'!D26</f>
        <v>0.7172391837960136</v>
      </c>
      <c r="F35" s="120">
        <f>'IP 4D1a - FE y DBO'!F20</f>
        <v>513763834.75000006</v>
      </c>
      <c r="G35" s="116">
        <v>0</v>
      </c>
      <c r="H35" s="117">
        <v>0</v>
      </c>
      <c r="I35" s="362">
        <f>'IB 4D1a - Tipos de tratamiento'!D171</f>
        <v>0.6201208718838207</v>
      </c>
      <c r="J35" s="28">
        <f>'IP 4D1a - FE y DBO'!$G$45</f>
        <v>0.06</v>
      </c>
      <c r="K35" s="357">
        <f t="shared" si="0"/>
        <v>0.02668649928028943</v>
      </c>
      <c r="L35" s="358">
        <f>'IB 4D1a - Tipos de tratamiento'!E171</f>
        <v>0.022003488664002556</v>
      </c>
      <c r="M35" s="65">
        <f>'IP 4D1a - FE y DBO'!$G$52</f>
        <v>0.12</v>
      </c>
      <c r="N35" s="357">
        <f t="shared" si="1"/>
        <v>0.0018938117100040835</v>
      </c>
      <c r="O35" s="359">
        <f>'IB 4D1a - Tipos de tratamiento'!F171</f>
        <v>0.02059318605774831</v>
      </c>
      <c r="P35" s="65">
        <f>'IP 4D1a - FE y DBO'!$G$48</f>
        <v>0</v>
      </c>
      <c r="Q35" s="357">
        <f t="shared" si="2"/>
        <v>0</v>
      </c>
      <c r="R35" s="358">
        <f>'IB 4D1a - Tipos de tratamiento'!G171</f>
        <v>0.047567308972114065</v>
      </c>
      <c r="S35" s="65">
        <f>'IP 4D1a - FE y DBO'!$G$49</f>
        <v>0.18</v>
      </c>
      <c r="T35" s="357">
        <f t="shared" si="3"/>
        <v>0.006141084815255739</v>
      </c>
      <c r="U35" s="358">
        <f>'IB 4D1a - Tipos de tratamiento'!H171</f>
        <v>0.10899441209503744</v>
      </c>
      <c r="V35" s="65">
        <f>'IP 4D1a - FE y DBO'!$G$53</f>
        <v>0.48</v>
      </c>
      <c r="W35" s="357">
        <f t="shared" si="4"/>
        <v>0.037524030321298085</v>
      </c>
      <c r="X35" s="358">
        <f>'IB 4D1a - Tipos de tratamiento'!I171</f>
        <v>0.1807207323272769</v>
      </c>
      <c r="Y35" s="65">
        <f>'IP 4D1a - FE y DBO'!$G$54</f>
        <v>0.3</v>
      </c>
      <c r="Z35" s="357">
        <f t="shared" si="5"/>
        <v>0.03888599716483018</v>
      </c>
      <c r="AA35" s="358">
        <f>'IB 4D1a - Tipos de tratamiento'!J171</f>
        <v>0</v>
      </c>
      <c r="AB35" s="65">
        <f>'IP 4D1a - FE y DBO'!$G$55</f>
        <v>0.06</v>
      </c>
      <c r="AC35" s="357">
        <f t="shared" si="6"/>
        <v>0</v>
      </c>
      <c r="AD35" s="616">
        <f t="shared" si="7"/>
        <v>0.11113142329167752</v>
      </c>
      <c r="AE35" s="617">
        <f t="shared" si="8"/>
        <v>57095306.19155772</v>
      </c>
      <c r="AF35" s="642">
        <f t="shared" si="9"/>
        <v>57.09530619155772</v>
      </c>
      <c r="AG35" s="372">
        <f t="shared" si="10"/>
        <v>1</v>
      </c>
    </row>
    <row r="36" spans="3:33" ht="15">
      <c r="C36" s="508">
        <v>2007</v>
      </c>
      <c r="D36" s="509" t="s">
        <v>93</v>
      </c>
      <c r="E36" s="510">
        <f>'IB 4D1a - Población y cobertura'!E27/'IB 4D1a - Población y cobertura'!D27</f>
        <v>0.723076735643453</v>
      </c>
      <c r="F36" s="511">
        <f>'IP 4D1a - FE y DBO'!F21</f>
        <v>519794693.25</v>
      </c>
      <c r="G36" s="512">
        <v>0</v>
      </c>
      <c r="H36" s="513">
        <v>0</v>
      </c>
      <c r="I36" s="514">
        <f>'IB 4D1a - Tipos de tratamiento'!D172</f>
        <v>0.6160923938317593</v>
      </c>
      <c r="J36" s="508">
        <f>'IP 4D1a - FE y DBO'!$G$45</f>
        <v>0.06</v>
      </c>
      <c r="K36" s="623">
        <f t="shared" si="0"/>
        <v>0.026728924619197746</v>
      </c>
      <c r="L36" s="515">
        <f>'IB 4D1a - Tipos de tratamiento'!E172</f>
        <v>0.022499470265756785</v>
      </c>
      <c r="M36" s="516">
        <f>'IP 4D1a - FE y DBO'!$G$52</f>
        <v>0.12</v>
      </c>
      <c r="N36" s="623">
        <f t="shared" si="1"/>
        <v>0.0019522612216164418</v>
      </c>
      <c r="O36" s="517">
        <f>'IB 4D1a - Tipos de tratamiento'!F172</f>
        <v>0.021057377966682035</v>
      </c>
      <c r="P36" s="516">
        <f>'IP 4D1a - FE y DBO'!$G$48</f>
        <v>0</v>
      </c>
      <c r="Q36" s="623">
        <f t="shared" si="2"/>
        <v>0</v>
      </c>
      <c r="R36" s="515">
        <f>'IB 4D1a - Tipos de tratamiento'!G172</f>
        <v>0.04863952576715915</v>
      </c>
      <c r="S36" s="516">
        <f>'IP 4D1a - FE y DBO'!$G$49</f>
        <v>0.18</v>
      </c>
      <c r="T36" s="623">
        <f t="shared" si="3"/>
        <v>0.0063306197126933505</v>
      </c>
      <c r="U36" s="515">
        <f>'IB 4D1a - Tipos de tratamiento'!H172</f>
        <v>0.11145125991215643</v>
      </c>
      <c r="V36" s="516">
        <f>'IP 4D1a - FE y DBO'!$G$53</f>
        <v>0.48</v>
      </c>
      <c r="W36" s="623">
        <f t="shared" si="4"/>
        <v>0.03868215033630341</v>
      </c>
      <c r="X36" s="515">
        <f>'IB 4D1a - Tipos de tratamiento'!I172</f>
        <v>0.18025997225648638</v>
      </c>
      <c r="Y36" s="516">
        <f>'IP 4D1a - FE y DBO'!$G$54</f>
        <v>0.3</v>
      </c>
      <c r="Z36" s="623">
        <f t="shared" si="5"/>
        <v>0.039102537691919875</v>
      </c>
      <c r="AA36" s="515">
        <f>'IB 4D1a - Tipos de tratamiento'!J172</f>
        <v>0</v>
      </c>
      <c r="AB36" s="516">
        <f>'IP 4D1a - FE y DBO'!$G$55</f>
        <v>0.06</v>
      </c>
      <c r="AC36" s="623">
        <f t="shared" si="6"/>
        <v>0</v>
      </c>
      <c r="AD36" s="624">
        <f t="shared" si="7"/>
        <v>0.11279649358173083</v>
      </c>
      <c r="AE36" s="625">
        <f t="shared" si="8"/>
        <v>58631018.78099137</v>
      </c>
      <c r="AF36" s="642">
        <f t="shared" si="9"/>
        <v>58.63101878099137</v>
      </c>
      <c r="AG36" s="372">
        <f t="shared" si="10"/>
        <v>1</v>
      </c>
    </row>
    <row r="37" spans="3:33" ht="15">
      <c r="C37" s="28">
        <v>2008</v>
      </c>
      <c r="D37" s="66" t="s">
        <v>93</v>
      </c>
      <c r="E37" s="115">
        <f>'IB 4D1a - Población y cobertura'!E28/'IB 4D1a - Población y cobertura'!D28</f>
        <v>0.7288393175083557</v>
      </c>
      <c r="F37" s="120">
        <f>'IP 4D1a - FE y DBO'!F22</f>
        <v>525728370.5</v>
      </c>
      <c r="G37" s="363">
        <v>0</v>
      </c>
      <c r="H37" s="364">
        <v>0</v>
      </c>
      <c r="I37" s="365">
        <f>'IB 4D1a - Tipos de tratamiento'!D173</f>
        <v>0.6138335055272061</v>
      </c>
      <c r="J37" s="66">
        <f>'IP 4D1a - FE y DBO'!$G$45</f>
        <v>0.06</v>
      </c>
      <c r="K37" s="357">
        <f t="shared" si="0"/>
        <v>0.026843159593932624</v>
      </c>
      <c r="L37" s="366">
        <f>'IB 4D1a - Tipos de tratamiento'!E173</f>
        <v>0.02425734206908117</v>
      </c>
      <c r="M37" s="367">
        <f>'IP 4D1a - FE y DBO'!$G$52</f>
        <v>0.12</v>
      </c>
      <c r="N37" s="357">
        <f t="shared" si="1"/>
        <v>0.0021215645565835013</v>
      </c>
      <c r="O37" s="368">
        <f>'IB 4D1a - Tipos de tratamiento'!F173</f>
        <v>0.022702579855542124</v>
      </c>
      <c r="P37" s="367">
        <f>'IP 4D1a - FE y DBO'!$G$48</f>
        <v>0</v>
      </c>
      <c r="Q37" s="357">
        <f t="shared" si="2"/>
        <v>0</v>
      </c>
      <c r="R37" s="366">
        <f>'IB 4D1a - Tipos de tratamiento'!G173</f>
        <v>0.052439706387557544</v>
      </c>
      <c r="S37" s="367">
        <f>'IP 4D1a - FE y DBO'!$G$49</f>
        <v>0.18</v>
      </c>
      <c r="T37" s="357">
        <f t="shared" si="3"/>
        <v>0.00687962156649228</v>
      </c>
      <c r="U37" s="366">
        <f>'IB 4D1a - Tipos de tratamiento'!H173</f>
        <v>0.12015888835542402</v>
      </c>
      <c r="V37" s="367">
        <f>'IP 4D1a - FE y DBO'!$G$53</f>
        <v>0.48</v>
      </c>
      <c r="W37" s="357">
        <f t="shared" si="4"/>
        <v>0.042036730647134375</v>
      </c>
      <c r="X37" s="366">
        <f>'IB 4D1a - Tipos de tratamiento'!I173</f>
        <v>0.1646079778051891</v>
      </c>
      <c r="Y37" s="367">
        <f>'IP 4D1a - FE y DBO'!$G$54</f>
        <v>0.3</v>
      </c>
      <c r="Z37" s="357">
        <f t="shared" si="5"/>
        <v>0.03599182985998938</v>
      </c>
      <c r="AA37" s="366">
        <f>'IB 4D1a - Tipos de tratamiento'!J173</f>
        <v>0.002</v>
      </c>
      <c r="AB37" s="367">
        <f>'IP 4D1a - FE y DBO'!$G$55</f>
        <v>0.06</v>
      </c>
      <c r="AC37" s="357">
        <f t="shared" si="6"/>
        <v>8.746071810100269E-05</v>
      </c>
      <c r="AD37" s="616">
        <f t="shared" si="7"/>
        <v>0.11396036694223316</v>
      </c>
      <c r="AE37" s="617">
        <f t="shared" si="8"/>
        <v>59912198.01412231</v>
      </c>
      <c r="AF37" s="642">
        <f t="shared" si="9"/>
        <v>59.91219801412231</v>
      </c>
      <c r="AG37" s="372">
        <f t="shared" si="10"/>
        <v>1</v>
      </c>
    </row>
    <row r="38" spans="3:33" ht="15">
      <c r="C38" s="28">
        <v>2009</v>
      </c>
      <c r="D38" s="66" t="s">
        <v>93</v>
      </c>
      <c r="E38" s="115">
        <f>'IB 4D1a - Población y cobertura'!E29/'IB 4D1a - Población y cobertura'!D29</f>
        <v>0.7345260349842628</v>
      </c>
      <c r="F38" s="120">
        <f>'IP 4D1a - FE y DBO'!F23</f>
        <v>531659237.25000006</v>
      </c>
      <c r="G38" s="116">
        <v>0</v>
      </c>
      <c r="H38" s="117">
        <v>0</v>
      </c>
      <c r="I38" s="362">
        <f>'IB 4D1a - Tipos de tratamiento'!D174</f>
        <v>0.6107620696574071</v>
      </c>
      <c r="J38" s="28">
        <f>'IP 4D1a - FE y DBO'!$G$45</f>
        <v>0.06</v>
      </c>
      <c r="K38" s="357">
        <f t="shared" si="0"/>
        <v>0.02691723848065424</v>
      </c>
      <c r="L38" s="358">
        <f>'IB 4D1a - Tipos de tratamiento'!E174</f>
        <v>0.026104986041286637</v>
      </c>
      <c r="M38" s="65">
        <f>'IP 4D1a - FE y DBO'!$G$52</f>
        <v>0.12</v>
      </c>
      <c r="N38" s="357">
        <f t="shared" si="1"/>
        <v>0.002300975026827096</v>
      </c>
      <c r="O38" s="359">
        <f>'IB 4D1a - Tipos de tratamiento'!F174</f>
        <v>0.024431800010996468</v>
      </c>
      <c r="P38" s="65">
        <f>'IP 4D1a - FE y DBO'!$G$48</f>
        <v>0</v>
      </c>
      <c r="Q38" s="357">
        <f t="shared" si="2"/>
        <v>0</v>
      </c>
      <c r="R38" s="358">
        <f>'IB 4D1a - Tipos de tratamiento'!G174</f>
        <v>0.05643395716471474</v>
      </c>
      <c r="S38" s="65">
        <f>'IP 4D1a - FE y DBO'!$G$49</f>
        <v>0.18</v>
      </c>
      <c r="T38" s="357">
        <f t="shared" si="3"/>
        <v>0.007461397943040536</v>
      </c>
      <c r="U38" s="358">
        <f>'IB 4D1a - Tipos de tratamiento'!H174</f>
        <v>0.1293112037717032</v>
      </c>
      <c r="V38" s="65">
        <f>'IP 4D1a - FE y DBO'!$G$53</f>
        <v>0.48</v>
      </c>
      <c r="W38" s="357">
        <f t="shared" si="4"/>
        <v>0.04559157397702617</v>
      </c>
      <c r="X38" s="358">
        <f>'IB 4D1a - Tipos de tratamiento'!I174</f>
        <v>0.14895598335389182</v>
      </c>
      <c r="Y38" s="65">
        <f>'IP 4D1a - FE y DBO'!$G$54</f>
        <v>0.3</v>
      </c>
      <c r="Z38" s="357">
        <f t="shared" si="5"/>
        <v>0.032823614352034805</v>
      </c>
      <c r="AA38" s="358">
        <f>'IB 4D1a - Tipos de tratamiento'!J174</f>
        <v>0.004</v>
      </c>
      <c r="AB38" s="65">
        <f>'IP 4D1a - FE y DBO'!$G$55</f>
        <v>0.06</v>
      </c>
      <c r="AC38" s="357">
        <f t="shared" si="6"/>
        <v>0.00017628624839622308</v>
      </c>
      <c r="AD38" s="616">
        <f t="shared" si="7"/>
        <v>0.11527108602797907</v>
      </c>
      <c r="AE38" s="617">
        <f t="shared" si="8"/>
        <v>61284937.67461449</v>
      </c>
      <c r="AF38" s="642">
        <f t="shared" si="9"/>
        <v>61.28493767461449</v>
      </c>
      <c r="AG38" s="372">
        <f t="shared" si="10"/>
        <v>1</v>
      </c>
    </row>
    <row r="39" spans="3:33" ht="15">
      <c r="C39" s="28">
        <v>2010</v>
      </c>
      <c r="D39" s="66" t="s">
        <v>93</v>
      </c>
      <c r="E39" s="115">
        <f>'IB 4D1a - Población y cobertura'!E30/'IB 4D1a - Población y cobertura'!D30</f>
        <v>0.7401359917558702</v>
      </c>
      <c r="F39" s="120">
        <f>'IP 4D1a - FE y DBO'!F24</f>
        <v>537680277.25</v>
      </c>
      <c r="G39" s="116">
        <v>0</v>
      </c>
      <c r="H39" s="117">
        <v>0</v>
      </c>
      <c r="I39" s="362">
        <f>'IB 4D1a - Tipos de tratamiento'!D175</f>
        <v>0.6068136681683379</v>
      </c>
      <c r="J39" s="28">
        <f>'IP 4D1a - FE y DBO'!$G$45</f>
        <v>0.06</v>
      </c>
      <c r="K39" s="357">
        <f t="shared" si="0"/>
        <v>0.02694747816604742</v>
      </c>
      <c r="L39" s="358">
        <f>'IB 4D1a - Tipos de tratamiento'!E175</f>
        <v>0.028049519240711966</v>
      </c>
      <c r="M39" s="65">
        <f>'IP 4D1a - FE y DBO'!$G$52</f>
        <v>0.12</v>
      </c>
      <c r="N39" s="357">
        <f t="shared" si="1"/>
        <v>0.0024912550489799654</v>
      </c>
      <c r="O39" s="359">
        <f>'IB 4D1a - Tipos de tratamiento'!F175</f>
        <v>0.026251699327087468</v>
      </c>
      <c r="P39" s="65">
        <f>'IP 4D1a - FE y DBO'!$G$48</f>
        <v>0</v>
      </c>
      <c r="Q39" s="357">
        <f t="shared" si="2"/>
        <v>0</v>
      </c>
      <c r="R39" s="358">
        <f>'IB 4D1a - Tipos de tratamiento'!G175</f>
        <v>0.060637663809421524</v>
      </c>
      <c r="S39" s="65">
        <f>'IP 4D1a - FE y DBO'!$G$49</f>
        <v>0.18</v>
      </c>
      <c r="T39" s="357">
        <f t="shared" si="3"/>
        <v>0.008078421139442142</v>
      </c>
      <c r="U39" s="358">
        <f>'IB 4D1a - Tipos de tratamiento'!H175</f>
        <v>0.13894346055184653</v>
      </c>
      <c r="V39" s="65">
        <f>'IP 4D1a - FE y DBO'!$G$53</f>
        <v>0.48</v>
      </c>
      <c r="W39" s="357">
        <f t="shared" si="4"/>
        <v>0.049361786867296115</v>
      </c>
      <c r="X39" s="358">
        <f>'IB 4D1a - Tipos de tratamiento'!I175</f>
        <v>0.13330398890259454</v>
      </c>
      <c r="Y39" s="65">
        <f>'IP 4D1a - FE y DBO'!$G$54</f>
        <v>0.3</v>
      </c>
      <c r="Z39" s="357">
        <f t="shared" si="5"/>
        <v>0.029598924009430597</v>
      </c>
      <c r="AA39" s="358">
        <f>'IB 4D1a - Tipos de tratamiento'!J175</f>
        <v>0.006</v>
      </c>
      <c r="AB39" s="65">
        <f>'IP 4D1a - FE y DBO'!$G$55</f>
        <v>0.06</v>
      </c>
      <c r="AC39" s="357">
        <f t="shared" si="6"/>
        <v>0.00026644895703211325</v>
      </c>
      <c r="AD39" s="616">
        <f t="shared" si="7"/>
        <v>0.11674431418822835</v>
      </c>
      <c r="AE39" s="617">
        <f t="shared" si="8"/>
        <v>62771115.22008773</v>
      </c>
      <c r="AF39" s="642">
        <f t="shared" si="9"/>
        <v>62.77111522008773</v>
      </c>
      <c r="AG39" s="372">
        <f t="shared" si="10"/>
        <v>1</v>
      </c>
    </row>
    <row r="40" spans="3:33" ht="15">
      <c r="C40" s="28">
        <v>2011</v>
      </c>
      <c r="D40" s="66" t="s">
        <v>93</v>
      </c>
      <c r="E40" s="115">
        <f>'IB 4D1a - Población y cobertura'!E31/'IB 4D1a - Población y cobertura'!D31</f>
        <v>0.7456684735402679</v>
      </c>
      <c r="F40" s="120">
        <f>'IP 4D1a - FE y DBO'!F25</f>
        <v>543807915.5</v>
      </c>
      <c r="G40" s="116">
        <v>0</v>
      </c>
      <c r="H40" s="117">
        <v>0</v>
      </c>
      <c r="I40" s="362">
        <f>'IB 4D1a - Tipos de tratamiento'!D176</f>
        <v>0.6128045298027178</v>
      </c>
      <c r="J40" s="28">
        <f>'IP 4D1a - FE y DBO'!$G$45</f>
        <v>0.06</v>
      </c>
      <c r="K40" s="357">
        <f t="shared" si="0"/>
        <v>0.02741694109899325</v>
      </c>
      <c r="L40" s="358">
        <f>'IB 4D1a - Tipos de tratamiento'!E176</f>
        <v>0.028895939239340262</v>
      </c>
      <c r="M40" s="65">
        <f>'IP 4D1a - FE y DBO'!$G$52</f>
        <v>0.12</v>
      </c>
      <c r="N40" s="357">
        <f t="shared" si="1"/>
        <v>0.0025856149084933417</v>
      </c>
      <c r="O40" s="359">
        <f>'IB 4D1a - Tipos de tratamiento'!F176</f>
        <v>0.0270438684590337</v>
      </c>
      <c r="P40" s="612">
        <f>'IP 4D1a - FE y DBO'!$G$48</f>
        <v>0</v>
      </c>
      <c r="Q40" s="357">
        <f t="shared" si="2"/>
        <v>0</v>
      </c>
      <c r="R40" s="358">
        <f>'IB 4D1a - Tipos de tratamiento'!G176</f>
        <v>0.06246746099339247</v>
      </c>
      <c r="S40" s="65">
        <f>'IP 4D1a - FE y DBO'!$G$49</f>
        <v>0.18</v>
      </c>
      <c r="T40" s="357">
        <f t="shared" si="3"/>
        <v>0.008384402931278253</v>
      </c>
      <c r="U40" s="358">
        <f>'IB 4D1a - Tipos de tratamiento'!H176</f>
        <v>0.1431362070542183</v>
      </c>
      <c r="V40" s="65">
        <f>'IP 4D1a - FE y DBO'!$G$53</f>
        <v>0.48</v>
      </c>
      <c r="W40" s="357">
        <f t="shared" si="4"/>
        <v>0.05123143537078209</v>
      </c>
      <c r="X40" s="358">
        <f>'IB 4D1a - Tipos de tratamiento'!I176</f>
        <v>0.11765199445129726</v>
      </c>
      <c r="Y40" s="65">
        <f>'IP 4D1a - FE y DBO'!$G$54</f>
        <v>0.3</v>
      </c>
      <c r="Z40" s="357">
        <f t="shared" si="5"/>
        <v>0.026318814933440068</v>
      </c>
      <c r="AA40" s="358">
        <f>'IB 4D1a - Tipos de tratamiento'!J176</f>
        <v>0.008</v>
      </c>
      <c r="AB40" s="65">
        <f>'IP 4D1a - FE y DBO'!$G$55</f>
        <v>0.06</v>
      </c>
      <c r="AC40" s="357">
        <f t="shared" si="6"/>
        <v>0.0003579208672993286</v>
      </c>
      <c r="AD40" s="616">
        <f t="shared" si="7"/>
        <v>0.11629513011028633</v>
      </c>
      <c r="AE40" s="617">
        <f t="shared" si="8"/>
        <v>63242212.288076095</v>
      </c>
      <c r="AF40" s="642">
        <f t="shared" si="9"/>
        <v>63.2422122880761</v>
      </c>
      <c r="AG40" s="372">
        <f t="shared" si="10"/>
        <v>0.9999999999999998</v>
      </c>
    </row>
    <row r="41" spans="3:33" ht="15">
      <c r="C41" s="495">
        <v>2012</v>
      </c>
      <c r="D41" s="496" t="s">
        <v>93</v>
      </c>
      <c r="E41" s="497">
        <f>'IB 4D1a - Población y cobertura'!E32/'IB 4D1a - Población y cobertura'!D32</f>
        <v>0.7511227731068038</v>
      </c>
      <c r="F41" s="498">
        <f>'IP 4D1a - FE y DBO'!F26</f>
        <v>549979718.75</v>
      </c>
      <c r="G41" s="499">
        <v>0</v>
      </c>
      <c r="H41" s="500">
        <v>0</v>
      </c>
      <c r="I41" s="501">
        <f>'IB 4D1a - Tipos de tratamiento'!D177</f>
        <v>0.6261576234688819</v>
      </c>
      <c r="J41" s="495">
        <f>'IP 4D1a - FE y DBO'!$G$45</f>
        <v>0.06</v>
      </c>
      <c r="K41" s="502">
        <f t="shared" si="0"/>
        <v>0.02821927503251475</v>
      </c>
      <c r="L41" s="478">
        <f>'IB 4D1a - Tipos de tratamiento'!E177</f>
        <v>0.02892896250211203</v>
      </c>
      <c r="M41" s="479">
        <f>'IP 4D1a - FE y DBO'!$G$52</f>
        <v>0.12</v>
      </c>
      <c r="N41" s="502">
        <f t="shared" si="1"/>
        <v>0.0026075043045226953</v>
      </c>
      <c r="O41" s="476">
        <f>'IB 4D1a - Tipos de tratamiento'!F177</f>
        <v>0.027074775112286627</v>
      </c>
      <c r="P41" s="613">
        <f>'IP 4D1a - FE y DBO'!$G$48</f>
        <v>0</v>
      </c>
      <c r="Q41" s="502">
        <f t="shared" si="2"/>
        <v>0</v>
      </c>
      <c r="R41" s="478">
        <f>'IB 4D1a - Tipos de tratamiento'!G177</f>
        <v>0.0625388509337569</v>
      </c>
      <c r="S41" s="479">
        <f>'IP 4D1a - FE y DBO'!$G$49</f>
        <v>0.18</v>
      </c>
      <c r="T41" s="502">
        <f t="shared" si="3"/>
        <v>0.008455383925249771</v>
      </c>
      <c r="U41" s="478">
        <f>'IB 4D1a - Tipos de tratamiento'!H177</f>
        <v>0.14329978798296247</v>
      </c>
      <c r="V41" s="479">
        <f>'IP 4D1a - FE y DBO'!$G$53</f>
        <v>0.48</v>
      </c>
      <c r="W41" s="502">
        <f t="shared" si="4"/>
        <v>0.05166515238498231</v>
      </c>
      <c r="X41" s="478">
        <f>'IB 4D1a - Tipos de tratamiento'!I177</f>
        <v>0.102</v>
      </c>
      <c r="Y41" s="479">
        <f>'IP 4D1a - FE y DBO'!$G$54</f>
        <v>0.3</v>
      </c>
      <c r="Z41" s="502">
        <f t="shared" si="5"/>
        <v>0.02298435685706819</v>
      </c>
      <c r="AA41" s="478">
        <f>'IB 4D1a - Tipos de tratamiento'!J177</f>
        <v>0.01</v>
      </c>
      <c r="AB41" s="479">
        <f>'IP 4D1a - FE y DBO'!$G$55</f>
        <v>0.06</v>
      </c>
      <c r="AC41" s="502">
        <f t="shared" si="6"/>
        <v>0.0004506736638640822</v>
      </c>
      <c r="AD41" s="626">
        <f t="shared" si="7"/>
        <v>0.1143823461682018</v>
      </c>
      <c r="AE41" s="627">
        <f t="shared" si="8"/>
        <v>62907970.57555276</v>
      </c>
      <c r="AF41" s="642">
        <f t="shared" si="9"/>
        <v>62.90797057555276</v>
      </c>
      <c r="AG41" s="372">
        <f t="shared" si="10"/>
        <v>1</v>
      </c>
    </row>
    <row r="42" spans="3:33" ht="15">
      <c r="C42" s="495">
        <v>2013</v>
      </c>
      <c r="D42" s="496" t="s">
        <v>93</v>
      </c>
      <c r="E42" s="497">
        <f>'IB 4D1a - Población y cobertura'!E33/'IB 4D1a - Población y cobertura'!D33</f>
        <v>0.7564982793846684</v>
      </c>
      <c r="F42" s="498">
        <f>'IP 4D1a - FE y DBO'!F27</f>
        <v>556171378</v>
      </c>
      <c r="G42" s="503">
        <v>0</v>
      </c>
      <c r="H42" s="518">
        <v>0</v>
      </c>
      <c r="I42" s="504">
        <f>'IB 4D1a - Tipos de tratamiento'!D178</f>
        <v>0.5561072713303261</v>
      </c>
      <c r="J42" s="496">
        <f>'IP 4D1a - FE y DBO'!$G$45</f>
        <v>0.06</v>
      </c>
      <c r="K42" s="502">
        <f t="shared" si="0"/>
        <v>0.025241651634881675</v>
      </c>
      <c r="L42" s="505">
        <f>'IB 4D1a - Tipos de tratamiento'!E178</f>
        <v>0.03810456102299529</v>
      </c>
      <c r="M42" s="506">
        <f>'IP 4D1a - FE y DBO'!$G$52</f>
        <v>0.12</v>
      </c>
      <c r="N42" s="502">
        <f t="shared" si="1"/>
        <v>0.0034591241820724843</v>
      </c>
      <c r="O42" s="507">
        <f>'IB 4D1a - Tipos de tratamiento'!F178</f>
        <v>0.03566226823290603</v>
      </c>
      <c r="P42" s="614">
        <f>'IP 4D1a - FE y DBO'!$G$48</f>
        <v>0</v>
      </c>
      <c r="Q42" s="502">
        <f t="shared" si="2"/>
        <v>0</v>
      </c>
      <c r="R42" s="505">
        <f>'IB 4D1a - Tipos de tratamiento'!G178</f>
        <v>0.08237472953063447</v>
      </c>
      <c r="S42" s="506">
        <f>'IP 4D1a - FE y DBO'!$G$49</f>
        <v>0.18</v>
      </c>
      <c r="T42" s="502">
        <f t="shared" si="3"/>
        <v>0.011216941407846435</v>
      </c>
      <c r="U42" s="505">
        <f>'IB 4D1a - Tipos de tratamiento'!H178</f>
        <v>0.18875116988313811</v>
      </c>
      <c r="V42" s="506">
        <f>'IP 4D1a - FE y DBO'!$G$53</f>
        <v>0.48</v>
      </c>
      <c r="W42" s="502">
        <f t="shared" si="4"/>
        <v>0.06853916891924987</v>
      </c>
      <c r="X42" s="505">
        <f>'IB 4D1a - Tipos de tratamiento'!I178</f>
        <v>0.093</v>
      </c>
      <c r="Y42" s="506">
        <f>'IP 4D1a - FE y DBO'!$G$54</f>
        <v>0.3</v>
      </c>
      <c r="Z42" s="502">
        <f t="shared" si="5"/>
        <v>0.021106301994832245</v>
      </c>
      <c r="AA42" s="505">
        <f>'IB 4D1a - Tipos de tratamiento'!J178</f>
        <v>0.006</v>
      </c>
      <c r="AB42" s="506">
        <f>'IP 4D1a - FE y DBO'!$G$55</f>
        <v>0.06</v>
      </c>
      <c r="AC42" s="502">
        <f t="shared" si="6"/>
        <v>0.0002723393805784806</v>
      </c>
      <c r="AD42" s="626">
        <f>+K42+N42+Q42+T42+W42+Z42+AC42</f>
        <v>0.12983552751946117</v>
      </c>
      <c r="AE42" s="627">
        <f t="shared" si="8"/>
        <v>72210804.25385565</v>
      </c>
      <c r="AF42" s="642">
        <f t="shared" si="9"/>
        <v>72.21080425385564</v>
      </c>
      <c r="AG42" s="372">
        <f t="shared" si="10"/>
        <v>1</v>
      </c>
    </row>
    <row r="43" spans="3:33" ht="15">
      <c r="C43" s="495">
        <v>2014</v>
      </c>
      <c r="D43" s="496" t="s">
        <v>93</v>
      </c>
      <c r="E43" s="497">
        <f>'IB 4D1a - Población y cobertura'!E34/'IB 4D1a - Población y cobertura'!D34</f>
        <v>0.761794498798037</v>
      </c>
      <c r="F43" s="498">
        <f>'IP 4D1a - FE y DBO'!F28</f>
        <v>562358693.75</v>
      </c>
      <c r="G43" s="503">
        <v>0</v>
      </c>
      <c r="H43" s="518">
        <v>0</v>
      </c>
      <c r="I43" s="504">
        <f>'IB 4D1a - Tipos de tratamiento'!D179</f>
        <v>0.4938684696226618</v>
      </c>
      <c r="J43" s="496">
        <f>'IP 4D1a - FE y DBO'!$G$45</f>
        <v>0.06</v>
      </c>
      <c r="K43" s="502">
        <f t="shared" si="0"/>
        <v>0.02257357699730095</v>
      </c>
      <c r="L43" s="505">
        <f>'IB 4D1a - Tipos de tratamiento'!E179</f>
        <v>0.045312297498987186</v>
      </c>
      <c r="M43" s="506">
        <f>'IP 4D1a - FE y DBO'!$G$52</f>
        <v>0.12</v>
      </c>
      <c r="N43" s="502">
        <f t="shared" si="1"/>
        <v>0.004142239075515418</v>
      </c>
      <c r="O43" s="507">
        <f>'IB 4D1a - Tipos de tratamiento'!F179</f>
        <v>0.04240802844265633</v>
      </c>
      <c r="P43" s="614">
        <f>'IP 4D1a - FE y DBO'!$G$48</f>
        <v>0</v>
      </c>
      <c r="Q43" s="502">
        <f t="shared" si="2"/>
        <v>0</v>
      </c>
      <c r="R43" s="505">
        <f>'IB 4D1a - Tipos de tratamiento'!G179</f>
        <v>0.09795646900742871</v>
      </c>
      <c r="S43" s="506">
        <f>'IP 4D1a - FE y DBO'!$G$49</f>
        <v>0.18</v>
      </c>
      <c r="T43" s="502">
        <f t="shared" si="3"/>
        <v>0.013432085858077128</v>
      </c>
      <c r="U43" s="505">
        <f>'IB 4D1a - Tipos de tratamiento'!H179</f>
        <v>0.224454735428266</v>
      </c>
      <c r="V43" s="506">
        <f>'IP 4D1a - FE y DBO'!$G$53</f>
        <v>0.48</v>
      </c>
      <c r="W43" s="502">
        <f t="shared" si="4"/>
        <v>0.0820744236856425</v>
      </c>
      <c r="X43" s="505">
        <f>'IB 4D1a - Tipos de tratamiento'!I179</f>
        <v>0.08900000000000001</v>
      </c>
      <c r="Y43" s="506">
        <f>'IP 4D1a - FE y DBO'!$G$54</f>
        <v>0.3</v>
      </c>
      <c r="Z43" s="502">
        <f t="shared" si="5"/>
        <v>0.020339913117907588</v>
      </c>
      <c r="AA43" s="505">
        <f>'IB 4D1a - Tipos de tratamiento'!J179</f>
        <v>0.006</v>
      </c>
      <c r="AB43" s="506">
        <f>'IP 4D1a - FE y DBO'!$G$55</f>
        <v>0.06</v>
      </c>
      <c r="AC43" s="502">
        <f t="shared" si="6"/>
        <v>0.0002742460195672933</v>
      </c>
      <c r="AD43" s="626">
        <f t="shared" si="7"/>
        <v>0.14283648475401087</v>
      </c>
      <c r="AE43" s="627">
        <f t="shared" si="8"/>
        <v>80325338.98610733</v>
      </c>
      <c r="AF43" s="642">
        <f t="shared" si="9"/>
        <v>80.32533898610734</v>
      </c>
      <c r="AG43" s="372">
        <f t="shared" si="10"/>
        <v>0.9990000000000001</v>
      </c>
    </row>
    <row r="44" spans="2:33" ht="15">
      <c r="B44" s="335"/>
      <c r="C44" s="495">
        <v>2015</v>
      </c>
      <c r="D44" s="496" t="s">
        <v>93</v>
      </c>
      <c r="E44" s="497">
        <f>'IB 4D1a - Población y cobertura'!E35/'IB 4D1a - Población y cobertura'!D35</f>
        <v>0.7670110369459485</v>
      </c>
      <c r="F44" s="498">
        <f>'IP 4D1a - FE y DBO'!F29</f>
        <v>568517484.75</v>
      </c>
      <c r="G44" s="503">
        <v>0</v>
      </c>
      <c r="H44" s="518">
        <v>0</v>
      </c>
      <c r="I44" s="504">
        <f>'IB 4D1a - Tipos de tratamiento'!D180</f>
        <v>0.5341419237780125</v>
      </c>
      <c r="J44" s="496">
        <f>'IP 4D1a - FE y DBO'!$G$45</f>
        <v>0.06</v>
      </c>
      <c r="K44" s="502">
        <f t="shared" si="0"/>
        <v>0.024581565049996628</v>
      </c>
      <c r="L44" s="505">
        <f>'IB 4D1a - Tipos de tratamiento'!E180</f>
        <v>0.0431829208872528</v>
      </c>
      <c r="M44" s="506">
        <f>'IP 4D1a - FE y DBO'!$G$52</f>
        <v>0.12</v>
      </c>
      <c r="N44" s="502">
        <f t="shared" si="1"/>
        <v>0.003974613231370395</v>
      </c>
      <c r="O44" s="507">
        <f>'IB 4D1a - Tipos de tratamiento'!F180</f>
        <v>0.040415133160363985</v>
      </c>
      <c r="P44" s="614">
        <f>'IP 4D1a - FE y DBO'!$G$48</f>
        <v>0</v>
      </c>
      <c r="Q44" s="502">
        <f t="shared" si="2"/>
        <v>0</v>
      </c>
      <c r="R44" s="505">
        <f>'IB 4D1a - Tipos de tratamiento'!G180</f>
        <v>0.0933531664695875</v>
      </c>
      <c r="S44" s="506">
        <f>'IP 4D1a - FE y DBO'!$G$49</f>
        <v>0.18</v>
      </c>
      <c r="T44" s="502">
        <f t="shared" si="3"/>
        <v>0.012888523622884689</v>
      </c>
      <c r="U44" s="505">
        <f>'IB 4D1a - Tipos de tratamiento'!H180</f>
        <v>0.21390685570478338</v>
      </c>
      <c r="V44" s="506">
        <f>'IP 4D1a - FE y DBO'!$G$53</f>
        <v>0.48</v>
      </c>
      <c r="W44" s="502">
        <f t="shared" si="4"/>
        <v>0.07875308121790718</v>
      </c>
      <c r="X44" s="505">
        <f>'IB 4D1a - Tipos de tratamiento'!I180</f>
        <v>0.069</v>
      </c>
      <c r="Y44" s="506">
        <f>'IP 4D1a - FE y DBO'!$G$54</f>
        <v>0.3</v>
      </c>
      <c r="Z44" s="502">
        <f t="shared" si="5"/>
        <v>0.015877128464781134</v>
      </c>
      <c r="AA44" s="505">
        <f>'IB 4D1a - Tipos de tratamiento'!J180</f>
        <v>0.006</v>
      </c>
      <c r="AB44" s="506">
        <f>'IP 4D1a - FE y DBO'!$G$55</f>
        <v>0.06</v>
      </c>
      <c r="AC44" s="502">
        <f t="shared" si="6"/>
        <v>0.0002761239733005414</v>
      </c>
      <c r="AD44" s="626">
        <f t="shared" si="7"/>
        <v>0.13635103556024056</v>
      </c>
      <c r="AE44" s="627">
        <f t="shared" si="8"/>
        <v>77517947.77976577</v>
      </c>
      <c r="AF44" s="642">
        <f t="shared" si="9"/>
        <v>77.51794777976578</v>
      </c>
      <c r="AG44" s="372">
        <f t="shared" si="10"/>
        <v>1</v>
      </c>
    </row>
    <row r="45" spans="2:33" ht="15">
      <c r="B45" s="335"/>
      <c r="C45" s="495">
        <v>2016</v>
      </c>
      <c r="D45" s="496" t="s">
        <v>93</v>
      </c>
      <c r="E45" s="497">
        <f>'IB 4D1a - Población y cobertura'!E36/'IB 4D1a - Población y cobertura'!D36</f>
        <v>0.7670110369459485</v>
      </c>
      <c r="F45" s="498">
        <f>'IP 4D1a - FE y DBO'!F30</f>
        <v>574667406.25</v>
      </c>
      <c r="G45" s="503">
        <v>0</v>
      </c>
      <c r="H45" s="498">
        <v>295847.4838660001</v>
      </c>
      <c r="I45" s="504">
        <f>'IB 4D1a - Tipos de tratamiento'!D181</f>
        <v>0.5879025759569406</v>
      </c>
      <c r="J45" s="496">
        <f>'IP 4D1a - FE y DBO'!$G$45</f>
        <v>0.06</v>
      </c>
      <c r="K45" s="502">
        <f t="shared" si="0"/>
        <v>0.027055665864475636</v>
      </c>
      <c r="L45" s="505">
        <f>'IB 4D1a - Tipos de tratamiento'!E181</f>
        <v>0.03768524682839481</v>
      </c>
      <c r="M45" s="506">
        <f>'IP 4D1a - FE y DBO'!$G$52</f>
        <v>0.12</v>
      </c>
      <c r="N45" s="502">
        <f t="shared" si="1"/>
        <v>0.0034686000296893344</v>
      </c>
      <c r="O45" s="507">
        <f>'IB 4D1a - Tipos de tratamiento'!F181</f>
        <v>0.035269829771991</v>
      </c>
      <c r="P45" s="614">
        <f>'IP 4D1a - FE y DBO'!$G$48</f>
        <v>0</v>
      </c>
      <c r="Q45" s="502">
        <f t="shared" si="2"/>
        <v>0</v>
      </c>
      <c r="R45" s="505">
        <f>'IB 4D1a - Tipos de tratamiento'!G181</f>
        <v>0.08146825291887859</v>
      </c>
      <c r="S45" s="506">
        <f>'IP 4D1a - FE y DBO'!$G$49</f>
        <v>0.18</v>
      </c>
      <c r="T45" s="502">
        <f t="shared" si="3"/>
        <v>0.011247668846907095</v>
      </c>
      <c r="U45" s="505">
        <f>'IB 4D1a - Tipos de tratamiento'!H181</f>
        <v>0.18667409452379508</v>
      </c>
      <c r="V45" s="506">
        <f>'IP 4D1a - FE y DBO'!$G$53</f>
        <v>0.48</v>
      </c>
      <c r="W45" s="502">
        <f t="shared" si="4"/>
        <v>0.06872692358958819</v>
      </c>
      <c r="X45" s="505">
        <f>'IB 4D1a - Tipos de tratamiento'!I181</f>
        <v>0.067</v>
      </c>
      <c r="Y45" s="506">
        <f>'IP 4D1a - FE y DBO'!$G$54</f>
        <v>0.3</v>
      </c>
      <c r="Z45" s="502">
        <f t="shared" si="5"/>
        <v>0.015416921842613566</v>
      </c>
      <c r="AA45" s="505">
        <f>'IB 4D1a - Tipos de tratamiento'!J181</f>
        <v>0.004</v>
      </c>
      <c r="AB45" s="506">
        <f>'IP 4D1a - FE y DBO'!$G$55</f>
        <v>0.06</v>
      </c>
      <c r="AC45" s="502">
        <f t="shared" si="6"/>
        <v>0.00018408264886702764</v>
      </c>
      <c r="AD45" s="626">
        <f t="shared" si="7"/>
        <v>0.12609986282214083</v>
      </c>
      <c r="AE45" s="627">
        <f t="shared" si="8"/>
        <v>72169633.61261447</v>
      </c>
      <c r="AF45" s="642">
        <f t="shared" si="9"/>
        <v>72.16963361261446</v>
      </c>
      <c r="AG45" s="372">
        <f t="shared" si="10"/>
        <v>1</v>
      </c>
    </row>
    <row r="46" spans="2:44" ht="15">
      <c r="B46" s="335"/>
      <c r="C46" s="495">
        <v>2017</v>
      </c>
      <c r="D46" s="496" t="s">
        <v>93</v>
      </c>
      <c r="E46" s="497">
        <f>'IB 4D1a - Población y cobertura'!E37/'IB 4D1a - Población y cobertura'!D37</f>
        <v>0.7670110369459485</v>
      </c>
      <c r="F46" s="498">
        <f>'IP 4D1a - FE y DBO'!F31</f>
        <v>580824828.5</v>
      </c>
      <c r="G46" s="503">
        <v>0</v>
      </c>
      <c r="H46" s="498">
        <v>321512.6116730001</v>
      </c>
      <c r="I46" s="504">
        <f>'IB 4D1a - Tipos de tratamiento'!D182</f>
        <v>0.6020728491342174</v>
      </c>
      <c r="J46" s="496">
        <f>'IP 4D1a - FE y DBO'!$G$45</f>
        <v>0.06</v>
      </c>
      <c r="K46" s="502">
        <f t="shared" si="0"/>
        <v>0.02770779121988626</v>
      </c>
      <c r="L46" s="505">
        <f>'IB 4D1a - Tipos de tratamiento'!E182</f>
        <v>0.036893058158923686</v>
      </c>
      <c r="M46" s="506">
        <f>'IP 4D1a - FE y DBO'!$G$52</f>
        <v>0.12</v>
      </c>
      <c r="N46" s="502">
        <f t="shared" si="1"/>
        <v>0.003395685935349989</v>
      </c>
      <c r="O46" s="507">
        <f>'IB 4D1a - Tipos de tratamiento'!F182</f>
        <v>0.03452841603927015</v>
      </c>
      <c r="P46" s="614">
        <f>'IP 4D1a - FE y DBO'!$G$48</f>
        <v>0</v>
      </c>
      <c r="Q46" s="502">
        <f t="shared" si="2"/>
        <v>0</v>
      </c>
      <c r="R46" s="505">
        <f>'IB 4D1a - Tipos de tratamiento'!G182</f>
        <v>0.0797556934343188</v>
      </c>
      <c r="S46" s="506">
        <f>'IP 4D1a - FE y DBO'!$G$49</f>
        <v>0.18</v>
      </c>
      <c r="T46" s="502">
        <f t="shared" si="3"/>
        <v>0.011011229482212007</v>
      </c>
      <c r="U46" s="505">
        <f>'IB 4D1a - Tipos de tratamiento'!H182</f>
        <v>0.1827499832332699</v>
      </c>
      <c r="V46" s="506">
        <f>'IP 4D1a - FE y DBO'!$G$53</f>
        <v>0.48</v>
      </c>
      <c r="W46" s="502">
        <f t="shared" si="4"/>
        <v>0.06728220198797043</v>
      </c>
      <c r="X46" s="505">
        <f>'IB 4D1a - Tipos de tratamiento'!I182</f>
        <v>0.061</v>
      </c>
      <c r="Y46" s="506">
        <f>'IP 4D1a - FE y DBO'!$G$54</f>
        <v>0.3</v>
      </c>
      <c r="Z46" s="502">
        <f t="shared" si="5"/>
        <v>0.014036301976110858</v>
      </c>
      <c r="AA46" s="505">
        <f>'IB 4D1a - Tipos de tratamiento'!J182</f>
        <v>0.003</v>
      </c>
      <c r="AB46" s="506">
        <f>'IP 4D1a - FE y DBO'!$G$55</f>
        <v>0.06</v>
      </c>
      <c r="AC46" s="502">
        <f t="shared" si="6"/>
        <v>0.0001380619866502707</v>
      </c>
      <c r="AD46" s="626">
        <f t="shared" si="7"/>
        <v>0.12357127258817982</v>
      </c>
      <c r="AE46" s="627">
        <f t="shared" si="8"/>
        <v>71451750.5968833</v>
      </c>
      <c r="AF46" s="642">
        <f t="shared" si="9"/>
        <v>71.4517505968833</v>
      </c>
      <c r="AG46" s="372">
        <f t="shared" si="10"/>
        <v>1</v>
      </c>
      <c r="AL46" s="622"/>
      <c r="AM46" s="622"/>
      <c r="AN46" s="622"/>
      <c r="AO46" s="622"/>
      <c r="AP46" s="622"/>
      <c r="AQ46" s="622"/>
      <c r="AR46" s="622"/>
    </row>
    <row r="47" spans="2:33" ht="15">
      <c r="B47" s="335"/>
      <c r="C47" s="495">
        <v>2018</v>
      </c>
      <c r="D47" s="496" t="s">
        <v>93</v>
      </c>
      <c r="E47" s="497">
        <f>'IB 4D1a - Población y cobertura'!E38/'IB 4D1a - Población y cobertura'!D38</f>
        <v>0.7670110369459485</v>
      </c>
      <c r="F47" s="498">
        <f>'IP 4D1a - FE y DBO'!F32</f>
        <v>586959858</v>
      </c>
      <c r="G47" s="503">
        <v>0</v>
      </c>
      <c r="H47" s="498">
        <v>375695.11828200007</v>
      </c>
      <c r="I47" s="504">
        <f>'IB 4D1a - Tipos de tratamiento'!D183</f>
        <v>0.6020387928173412</v>
      </c>
      <c r="J47" s="496">
        <f>'IP 4D1a - FE y DBO'!$G$45</f>
        <v>0.06</v>
      </c>
      <c r="K47" s="502">
        <f t="shared" si="0"/>
        <v>0.027706223925630956</v>
      </c>
      <c r="L47" s="505">
        <f>'IB 4D1a - Tipos de tratamiento'!E183</f>
        <v>0.037670197268812856</v>
      </c>
      <c r="M47" s="506">
        <f>'IP 4D1a - FE y DBO'!$G$52</f>
        <v>0.12</v>
      </c>
      <c r="N47" s="502">
        <f t="shared" si="1"/>
        <v>0.0034672148482932704</v>
      </c>
      <c r="O47" s="507">
        <f>'IB 4D1a - Tipos de tratamiento'!F183</f>
        <v>0.0352557448064071</v>
      </c>
      <c r="P47" s="614">
        <f>'IP 4D1a - FE y DBO'!$G$48</f>
        <v>0</v>
      </c>
      <c r="Q47" s="502">
        <f t="shared" si="2"/>
        <v>0</v>
      </c>
      <c r="R47" s="505">
        <f>'IB 4D1a - Tipos de tratamiento'!G183</f>
        <v>0.08143571866663067</v>
      </c>
      <c r="S47" s="506">
        <f>'IP 4D1a - FE y DBO'!$G$49</f>
        <v>0.18</v>
      </c>
      <c r="T47" s="502">
        <f t="shared" si="3"/>
        <v>0.011243177103407566</v>
      </c>
      <c r="U47" s="505">
        <f>'IB 4D1a - Tipos de tratamiento'!H183</f>
        <v>0.18659954644080826</v>
      </c>
      <c r="V47" s="506">
        <f>'IP 4D1a - FE y DBO'!$G$53</f>
        <v>0.48</v>
      </c>
      <c r="W47" s="502">
        <f t="shared" si="4"/>
        <v>0.06869947757241984</v>
      </c>
      <c r="X47" s="505">
        <f>'IB 4D1a - Tipos de tratamiento'!I183</f>
        <v>0.054000000000000006</v>
      </c>
      <c r="Y47" s="506">
        <f>'IP 4D1a - FE y DBO'!$G$54</f>
        <v>0.3</v>
      </c>
      <c r="Z47" s="502">
        <f t="shared" si="5"/>
        <v>0.012425578798524368</v>
      </c>
      <c r="AA47" s="505">
        <f>'IB 4D1a - Tipos de tratamiento'!J183</f>
        <v>0.004</v>
      </c>
      <c r="AB47" s="506">
        <f>'IP 4D1a - FE y DBO'!$G$55</f>
        <v>0.06</v>
      </c>
      <c r="AC47" s="502">
        <f t="shared" si="6"/>
        <v>0.00018408264886702764</v>
      </c>
      <c r="AD47" s="626">
        <f t="shared" si="7"/>
        <v>0.12372575489714303</v>
      </c>
      <c r="AE47" s="627">
        <f t="shared" si="8"/>
        <v>72246356.40708788</v>
      </c>
      <c r="AF47" s="642">
        <f t="shared" si="9"/>
        <v>72.24635640708787</v>
      </c>
      <c r="AG47" s="372">
        <f t="shared" si="10"/>
        <v>1.0010000000000001</v>
      </c>
    </row>
    <row r="48" spans="2:33" ht="15">
      <c r="B48" s="335"/>
      <c r="C48" s="495">
        <v>2019</v>
      </c>
      <c r="D48" s="496" t="s">
        <v>93</v>
      </c>
      <c r="E48" s="497">
        <f>'IB 4D1a - Población y cobertura'!E39/'IB 4D1a - Población y cobertura'!D39</f>
        <v>0.7670110369459485</v>
      </c>
      <c r="F48" s="498">
        <f>'IP 4D1a - FE y DBO'!F33</f>
        <v>593043057.5</v>
      </c>
      <c r="G48" s="503">
        <v>0</v>
      </c>
      <c r="H48" s="498">
        <v>386452.36286800005</v>
      </c>
      <c r="I48" s="504">
        <f>'IB 4D1a - Tipos de tratamiento'!D184</f>
        <v>0.6243425914102936</v>
      </c>
      <c r="J48" s="496">
        <f>'IP 4D1a - FE y DBO'!$G$45</f>
        <v>0.06</v>
      </c>
      <c r="K48" s="502">
        <f>I48*J48*E48</f>
        <v>0.028732659506827796</v>
      </c>
      <c r="L48" s="505">
        <f>'IB 4D1a - Tipos de tratamiento'!E184</f>
        <v>0.04361789396359042</v>
      </c>
      <c r="M48" s="506">
        <f>'IP 4D1a - FE y DBO'!$G$52</f>
        <v>0.12</v>
      </c>
      <c r="N48" s="502">
        <f t="shared" si="1"/>
        <v>0.0040146487294094296</v>
      </c>
      <c r="O48" s="507">
        <f>'IB 4D1a - Tipos de tratamiento'!F184</f>
        <v>0.0460478120458479</v>
      </c>
      <c r="P48" s="614">
        <f>'IP 4D1a - FE y DBO'!$G$48</f>
        <v>0</v>
      </c>
      <c r="Q48" s="502">
        <f t="shared" si="2"/>
        <v>0</v>
      </c>
      <c r="R48" s="505">
        <f>'IB 4D1a - Tipos de tratamiento'!G184</f>
        <v>0.10445178333744434</v>
      </c>
      <c r="S48" s="506">
        <f>'IP 4D1a - FE y DBO'!$G$49</f>
        <v>0.18</v>
      </c>
      <c r="T48" s="502">
        <f t="shared" si="3"/>
        <v>0.014420820716731212</v>
      </c>
      <c r="U48" s="505">
        <f>'IB 4D1a - Tipos de tratamiento'!H184</f>
        <v>0.12548353774043325</v>
      </c>
      <c r="V48" s="506">
        <f>'IP 4D1a - FE y DBO'!$G$53</f>
        <v>0.48</v>
      </c>
      <c r="W48" s="502">
        <f>U48*V48*E48</f>
        <v>0.04619868403292917</v>
      </c>
      <c r="X48" s="505">
        <f>'IB 4D1a - Tipos de tratamiento'!I184</f>
        <v>0.05105638150239061</v>
      </c>
      <c r="Y48" s="506">
        <f>'IP 4D1a - FE y DBO'!$G$54</f>
        <v>0.3</v>
      </c>
      <c r="Z48" s="502">
        <f t="shared" si="5"/>
        <v>0.01174824243565697</v>
      </c>
      <c r="AA48" s="505">
        <f>'IB 4D1a - Tipos de tratamiento'!J184</f>
        <v>0.004</v>
      </c>
      <c r="AB48" s="506">
        <f>'IP 4D1a - FE y DBO'!$G$55</f>
        <v>0.06</v>
      </c>
      <c r="AC48" s="502">
        <f t="shared" si="6"/>
        <v>0.00018408264886702764</v>
      </c>
      <c r="AD48" s="626">
        <f t="shared" si="7"/>
        <v>0.10529913807042161</v>
      </c>
      <c r="AE48" s="627">
        <f t="shared" si="8"/>
        <v>62060470.43052948</v>
      </c>
      <c r="AF48" s="642">
        <f t="shared" si="9"/>
        <v>62.060470430529485</v>
      </c>
      <c r="AG48" s="372">
        <f t="shared" si="10"/>
        <v>0.9990000000000001</v>
      </c>
    </row>
    <row r="49" spans="3:33" ht="15">
      <c r="C49" s="5" t="s">
        <v>494</v>
      </c>
      <c r="D49" s="94"/>
      <c r="E49" s="354"/>
      <c r="F49" s="355"/>
      <c r="G49" s="376"/>
      <c r="H49" s="376"/>
      <c r="I49" s="377"/>
      <c r="J49" s="94"/>
      <c r="K49" s="378"/>
      <c r="L49" s="379"/>
      <c r="M49" s="380"/>
      <c r="N49" s="381"/>
      <c r="O49" s="382"/>
      <c r="P49" s="380"/>
      <c r="Q49" s="381"/>
      <c r="R49" s="379"/>
      <c r="S49" s="380"/>
      <c r="T49" s="383"/>
      <c r="U49" s="379"/>
      <c r="V49" s="380"/>
      <c r="W49" s="383"/>
      <c r="X49" s="379"/>
      <c r="Y49" s="380"/>
      <c r="Z49" s="383"/>
      <c r="AA49" s="379"/>
      <c r="AB49" s="380"/>
      <c r="AC49" s="383"/>
      <c r="AD49" s="383"/>
      <c r="AE49" s="383"/>
      <c r="AG49" s="372"/>
    </row>
    <row r="50" spans="3:33" ht="15">
      <c r="C50" s="216" t="s">
        <v>542</v>
      </c>
      <c r="D50" s="62"/>
      <c r="E50" s="445"/>
      <c r="F50" s="446"/>
      <c r="G50" s="447"/>
      <c r="H50" s="447"/>
      <c r="I50" s="377"/>
      <c r="J50" s="62"/>
      <c r="K50" s="448"/>
      <c r="L50" s="379"/>
      <c r="M50" s="380"/>
      <c r="N50" s="381"/>
      <c r="O50" s="382"/>
      <c r="P50" s="380"/>
      <c r="Q50" s="381"/>
      <c r="R50" s="379"/>
      <c r="S50" s="380"/>
      <c r="T50" s="383"/>
      <c r="U50" s="379"/>
      <c r="V50" s="380"/>
      <c r="W50" s="383"/>
      <c r="X50" s="379"/>
      <c r="Y50" s="380"/>
      <c r="Z50" s="383"/>
      <c r="AA50" s="379"/>
      <c r="AB50" s="380"/>
      <c r="AC50" s="383"/>
      <c r="AD50" s="383"/>
      <c r="AE50" s="383"/>
      <c r="AG50" s="372"/>
    </row>
    <row r="51" spans="3:33" ht="15">
      <c r="C51" s="128" t="s">
        <v>577</v>
      </c>
      <c r="D51" s="62"/>
      <c r="E51" s="445"/>
      <c r="F51" s="446"/>
      <c r="G51" s="447"/>
      <c r="H51" s="447"/>
      <c r="I51" s="377"/>
      <c r="J51" s="62"/>
      <c r="K51" s="448"/>
      <c r="L51" s="379"/>
      <c r="M51" s="380"/>
      <c r="N51" s="381"/>
      <c r="O51" s="382"/>
      <c r="P51" s="380"/>
      <c r="Q51" s="381"/>
      <c r="R51" s="379"/>
      <c r="S51" s="380"/>
      <c r="T51" s="383"/>
      <c r="U51" s="379"/>
      <c r="V51" s="380"/>
      <c r="W51" s="383"/>
      <c r="X51" s="379"/>
      <c r="Y51" s="380"/>
      <c r="Z51" s="383"/>
      <c r="AA51" s="379"/>
      <c r="AB51" s="380"/>
      <c r="AC51" s="383"/>
      <c r="AD51" s="383"/>
      <c r="AE51" s="383"/>
      <c r="AG51" s="372"/>
    </row>
    <row r="52" spans="3:33" ht="15">
      <c r="C52" s="128"/>
      <c r="D52" s="62"/>
      <c r="E52" s="445"/>
      <c r="F52" s="446"/>
      <c r="G52" s="447"/>
      <c r="H52" s="447"/>
      <c r="I52" s="615"/>
      <c r="J52" s="62"/>
      <c r="K52" s="448"/>
      <c r="L52" s="615"/>
      <c r="M52" s="380"/>
      <c r="N52" s="381"/>
      <c r="O52" s="615"/>
      <c r="P52" s="380"/>
      <c r="Q52" s="381"/>
      <c r="R52" s="615"/>
      <c r="S52" s="380"/>
      <c r="T52" s="383"/>
      <c r="U52" s="615"/>
      <c r="V52" s="380"/>
      <c r="W52" s="383"/>
      <c r="X52" s="615"/>
      <c r="Y52" s="380"/>
      <c r="Z52" s="383"/>
      <c r="AA52" s="615"/>
      <c r="AB52" s="380"/>
      <c r="AC52" s="383"/>
      <c r="AD52" s="383"/>
      <c r="AE52" s="383"/>
      <c r="AG52" s="372"/>
    </row>
    <row r="53" spans="3:33" ht="15">
      <c r="C53" s="128"/>
      <c r="D53" s="62"/>
      <c r="E53" s="445"/>
      <c r="F53" s="446"/>
      <c r="G53" s="447"/>
      <c r="H53" s="447"/>
      <c r="I53" s="615"/>
      <c r="J53" s="62"/>
      <c r="K53" s="448"/>
      <c r="L53" s="615"/>
      <c r="M53" s="380"/>
      <c r="N53" s="381"/>
      <c r="O53" s="615"/>
      <c r="P53" s="380"/>
      <c r="Q53" s="381"/>
      <c r="R53" s="379"/>
      <c r="S53" s="380"/>
      <c r="T53" s="383"/>
      <c r="U53" s="379"/>
      <c r="V53" s="380"/>
      <c r="W53" s="383"/>
      <c r="X53" s="379"/>
      <c r="Y53" s="380"/>
      <c r="Z53" s="383"/>
      <c r="AA53" s="379"/>
      <c r="AB53" s="380"/>
      <c r="AC53" s="383"/>
      <c r="AD53" s="383"/>
      <c r="AE53" s="383"/>
      <c r="AG53" s="372"/>
    </row>
    <row r="54" spans="3:18" ht="15">
      <c r="C54" s="449"/>
      <c r="D54" s="449"/>
      <c r="E54" s="445"/>
      <c r="F54" s="446"/>
      <c r="G54" s="446"/>
      <c r="H54" s="446"/>
      <c r="I54" s="446"/>
      <c r="J54" s="449"/>
      <c r="K54" s="450"/>
      <c r="L54" s="446"/>
      <c r="M54" s="450"/>
      <c r="N54" s="450"/>
      <c r="R54" s="353"/>
    </row>
    <row r="55" s="374" customFormat="1" ht="34.15" customHeight="1">
      <c r="C55" s="375" t="s">
        <v>97</v>
      </c>
    </row>
    <row r="56" ht="20.45" customHeight="1">
      <c r="C56" s="384"/>
    </row>
    <row r="58" spans="5:23" ht="13.5" thickBot="1">
      <c r="E58" s="105" t="s">
        <v>108</v>
      </c>
      <c r="F58" s="105" t="s">
        <v>109</v>
      </c>
      <c r="G58" s="105" t="s">
        <v>110</v>
      </c>
      <c r="H58" s="105" t="s">
        <v>111</v>
      </c>
      <c r="I58" s="105" t="s">
        <v>112</v>
      </c>
      <c r="J58" s="105" t="s">
        <v>113</v>
      </c>
      <c r="K58" s="105" t="s">
        <v>5</v>
      </c>
      <c r="L58" s="105" t="s">
        <v>112</v>
      </c>
      <c r="M58" s="105" t="s">
        <v>113</v>
      </c>
      <c r="N58" s="105" t="s">
        <v>5</v>
      </c>
      <c r="O58" s="105" t="s">
        <v>112</v>
      </c>
      <c r="P58" s="105" t="s">
        <v>113</v>
      </c>
      <c r="Q58" s="105" t="s">
        <v>5</v>
      </c>
      <c r="R58" s="105" t="s">
        <v>112</v>
      </c>
      <c r="S58" s="105" t="s">
        <v>113</v>
      </c>
      <c r="T58" s="105" t="s">
        <v>5</v>
      </c>
      <c r="U58" s="105" t="s">
        <v>405</v>
      </c>
      <c r="V58" s="105" t="s">
        <v>222</v>
      </c>
      <c r="W58" s="105" t="s">
        <v>406</v>
      </c>
    </row>
    <row r="59" spans="3:23" ht="42.75" customHeight="1">
      <c r="C59" s="867" t="s">
        <v>38</v>
      </c>
      <c r="D59" s="868" t="s">
        <v>90</v>
      </c>
      <c r="E59" s="867" t="s">
        <v>344</v>
      </c>
      <c r="F59" s="869" t="s">
        <v>321</v>
      </c>
      <c r="G59" s="869" t="s">
        <v>340</v>
      </c>
      <c r="H59" s="876" t="s">
        <v>391</v>
      </c>
      <c r="I59" s="870" t="str">
        <f>'IB 4D1a - Tipos de tratamiento'!D256</f>
        <v>Laguna anaeróbica poco profunda</v>
      </c>
      <c r="J59" s="871"/>
      <c r="K59" s="872"/>
      <c r="L59" s="873" t="str">
        <f>'IB 4D1a - Tipos de tratamiento'!E256</f>
        <v>Letrina, Clima seco, capa freática más baja que la letrina, familia reducida (3-5 personas)</v>
      </c>
      <c r="M59" s="874"/>
      <c r="N59" s="875"/>
      <c r="O59" s="860" t="str">
        <f>'IB 4D1a - Tipos de tratamiento'!F256</f>
        <v>Sistema séptico</v>
      </c>
      <c r="P59" s="861"/>
      <c r="Q59" s="862"/>
      <c r="R59" s="863" t="str">
        <f>'IB 4D1a - Tipos de tratamiento'!G256</f>
        <v>Eliminación en río, lago y mar</v>
      </c>
      <c r="S59" s="861"/>
      <c r="T59" s="864"/>
      <c r="U59" s="858"/>
      <c r="V59" s="858" t="s">
        <v>557</v>
      </c>
      <c r="W59" s="858" t="s">
        <v>558</v>
      </c>
    </row>
    <row r="60" spans="3:23" ht="51.75" customHeight="1" thickBot="1">
      <c r="C60" s="867"/>
      <c r="D60" s="869"/>
      <c r="E60" s="867"/>
      <c r="F60" s="867"/>
      <c r="G60" s="867"/>
      <c r="H60" s="877"/>
      <c r="I60" s="114" t="s">
        <v>91</v>
      </c>
      <c r="J60" s="110" t="s">
        <v>392</v>
      </c>
      <c r="K60" s="630" t="s">
        <v>559</v>
      </c>
      <c r="L60" s="114" t="s">
        <v>91</v>
      </c>
      <c r="M60" s="110" t="s">
        <v>392</v>
      </c>
      <c r="N60" s="111" t="s">
        <v>559</v>
      </c>
      <c r="O60" s="110" t="s">
        <v>91</v>
      </c>
      <c r="P60" s="110" t="s">
        <v>392</v>
      </c>
      <c r="Q60" s="111" t="s">
        <v>559</v>
      </c>
      <c r="R60" s="110" t="s">
        <v>91</v>
      </c>
      <c r="S60" s="110" t="s">
        <v>392</v>
      </c>
      <c r="T60" s="111" t="s">
        <v>559</v>
      </c>
      <c r="U60" s="859"/>
      <c r="V60" s="859"/>
      <c r="W60" s="859"/>
    </row>
    <row r="61" spans="3:23" ht="39.75" customHeight="1" thickBot="1">
      <c r="C61" s="110"/>
      <c r="D61" s="113"/>
      <c r="E61" s="110"/>
      <c r="F61" s="109"/>
      <c r="G61" s="109"/>
      <c r="H61" s="109"/>
      <c r="I61" s="361" t="s">
        <v>552</v>
      </c>
      <c r="J61" s="611" t="s">
        <v>551</v>
      </c>
      <c r="K61" s="611" t="s">
        <v>556</v>
      </c>
      <c r="L61" s="361" t="s">
        <v>552</v>
      </c>
      <c r="M61" s="611" t="s">
        <v>551</v>
      </c>
      <c r="N61" s="611" t="s">
        <v>556</v>
      </c>
      <c r="O61" s="361" t="s">
        <v>552</v>
      </c>
      <c r="P61" s="611" t="s">
        <v>551</v>
      </c>
      <c r="Q61" s="611" t="s">
        <v>556</v>
      </c>
      <c r="R61" s="361" t="s">
        <v>552</v>
      </c>
      <c r="S61" s="611" t="s">
        <v>551</v>
      </c>
      <c r="T61" s="611" t="s">
        <v>556</v>
      </c>
      <c r="U61" s="618"/>
      <c r="V61" s="619"/>
      <c r="W61" s="620"/>
    </row>
    <row r="62" spans="3:23" ht="15">
      <c r="C62" s="28">
        <v>1994</v>
      </c>
      <c r="D62" s="27" t="s">
        <v>97</v>
      </c>
      <c r="E62" s="119">
        <f>'IB 4D1a - Población y cobertura'!F14/'IB 4D1a - Población y cobertura'!D14</f>
        <v>0.31929651132091535</v>
      </c>
      <c r="F62" s="120">
        <f>'IP 4D1a - FE y DBO'!F8</f>
        <v>428911025.5</v>
      </c>
      <c r="G62" s="121">
        <v>0</v>
      </c>
      <c r="H62" s="121">
        <v>0</v>
      </c>
      <c r="I62" s="52">
        <f>'IB 4D1a - Tipos de tratamiento'!D257</f>
        <v>0.0011792851302094161</v>
      </c>
      <c r="J62" s="25">
        <f>'IP 4D1a - FE y DBO'!$G$52</f>
        <v>0.12</v>
      </c>
      <c r="K62" s="357">
        <f>I62*J62*E62</f>
        <v>4.5184995351419755E-05</v>
      </c>
      <c r="L62" s="52">
        <f>'IB 4D1a - Tipos de tratamiento'!E257</f>
        <v>0</v>
      </c>
      <c r="M62" s="122">
        <f>'IP 4D1a - FE y DBO'!$G$55</f>
        <v>0.06</v>
      </c>
      <c r="N62" s="357">
        <f>L62*M62*E62</f>
        <v>0</v>
      </c>
      <c r="O62" s="53">
        <f>'IB 4D1a - Tipos de tratamiento'!F257</f>
        <v>0.2530833333333334</v>
      </c>
      <c r="P62" s="118">
        <f>'IP 4D1a - FE y DBO'!$G$54</f>
        <v>0.3</v>
      </c>
      <c r="Q62" s="357">
        <f>O62*P62*E62</f>
        <v>0.024242587622040502</v>
      </c>
      <c r="R62" s="53">
        <f>'IB 4D1a - Tipos de tratamiento'!G257</f>
        <v>0.7458207148697906</v>
      </c>
      <c r="S62" s="118">
        <f>'IP 4D1a - FE y DBO'!$G$45</f>
        <v>0.06</v>
      </c>
      <c r="T62" s="357">
        <f>R62*S62*E62</f>
        <v>0.014288277139727718</v>
      </c>
      <c r="U62" s="621">
        <f>+K62+N62+Q62+T62</f>
        <v>0.03857604975711964</v>
      </c>
      <c r="V62" s="617">
        <f>+(+U62*(F62-G62))-H62</f>
        <v>16545693.06106521</v>
      </c>
      <c r="W62" s="643">
        <f>+V62/1000000</f>
        <v>16.54569306106521</v>
      </c>
    </row>
    <row r="63" spans="3:23" ht="15">
      <c r="C63" s="28">
        <v>1995</v>
      </c>
      <c r="D63" s="27" t="s">
        <v>97</v>
      </c>
      <c r="E63" s="119">
        <f>'IB 4D1a - Población y cobertura'!F15/'IB 4D1a - Población y cobertura'!D15</f>
        <v>0.31929651132091535</v>
      </c>
      <c r="F63" s="120">
        <f>'IP 4D1a - FE y DBO'!F9</f>
        <v>436654975</v>
      </c>
      <c r="G63" s="121">
        <v>0</v>
      </c>
      <c r="H63" s="121">
        <v>0</v>
      </c>
      <c r="I63" s="52">
        <f>'IB 4D1a - Tipos de tratamiento'!D258</f>
        <v>0.0023585702604188323</v>
      </c>
      <c r="J63" s="25">
        <f>'IP 4D1a - FE y DBO'!$G$52</f>
        <v>0.12</v>
      </c>
      <c r="K63" s="357">
        <f aca="true" t="shared" si="11" ref="K63:K87">I63*J63*E63</f>
        <v>9.036999070283951E-05</v>
      </c>
      <c r="L63" s="52">
        <f>'IB 4D1a - Tipos de tratamiento'!E258</f>
        <v>0</v>
      </c>
      <c r="M63" s="122">
        <f>'IP 4D1a - FE y DBO'!$G$55</f>
        <v>0.06</v>
      </c>
      <c r="N63" s="357">
        <f aca="true" t="shared" si="12" ref="N63:N87">L63*M63*E63</f>
        <v>0</v>
      </c>
      <c r="O63" s="53">
        <f>'IB 4D1a - Tipos de tratamiento'!F258</f>
        <v>0.27316666666666667</v>
      </c>
      <c r="P63" s="118">
        <f>'IP 4D1a - FE y DBO'!$G$54</f>
        <v>0.3</v>
      </c>
      <c r="Q63" s="357">
        <f aca="true" t="shared" si="13" ref="Q63:Q87">O63*P63*E63</f>
        <v>0.026166349102749013</v>
      </c>
      <c r="R63" s="53">
        <f>'IB 4D1a - Tipos de tratamiento'!G258</f>
        <v>0.7246414297395811</v>
      </c>
      <c r="S63" s="118">
        <f>'IP 4D1a - FE y DBO'!$G$45</f>
        <v>0.06</v>
      </c>
      <c r="T63" s="357">
        <f aca="true" t="shared" si="14" ref="T63:T87">R63*S63*E63</f>
        <v>0.013882528828466908</v>
      </c>
      <c r="U63" s="621">
        <f aca="true" t="shared" si="15" ref="U63:U87">+K63+N63+Q63+T63</f>
        <v>0.04013924792191876</v>
      </c>
      <c r="V63" s="617">
        <f aca="true" t="shared" si="16" ref="V63:V87">+(+U63*(F63-G63))-H63</f>
        <v>17527002.29786424</v>
      </c>
      <c r="W63" s="643">
        <f aca="true" t="shared" si="17" ref="W63:W87">+V63/1000000</f>
        <v>17.52700229786424</v>
      </c>
    </row>
    <row r="64" spans="3:23" ht="15">
      <c r="C64" s="28">
        <v>1996</v>
      </c>
      <c r="D64" s="27" t="s">
        <v>97</v>
      </c>
      <c r="E64" s="119">
        <f>'IB 4D1a - Población y cobertura'!F16/'IB 4D1a - Población y cobertura'!D16</f>
        <v>0.31929651132091535</v>
      </c>
      <c r="F64" s="120">
        <f>'IP 4D1a - FE y DBO'!F10</f>
        <v>444353409.00000006</v>
      </c>
      <c r="G64" s="121">
        <v>0</v>
      </c>
      <c r="H64" s="121">
        <v>0</v>
      </c>
      <c r="I64" s="52">
        <f>'IB 4D1a - Tipos de tratamiento'!D259</f>
        <v>0.0035378553906282484</v>
      </c>
      <c r="J64" s="25">
        <f>'IP 4D1a - FE y DBO'!$G$52</f>
        <v>0.12</v>
      </c>
      <c r="K64" s="357">
        <f t="shared" si="11"/>
        <v>0.00013555498605425926</v>
      </c>
      <c r="L64" s="52">
        <f>'IB 4D1a - Tipos de tratamiento'!E259</f>
        <v>0</v>
      </c>
      <c r="M64" s="122">
        <f>'IP 4D1a - FE y DBO'!$G$55</f>
        <v>0.06</v>
      </c>
      <c r="N64" s="357">
        <f t="shared" si="12"/>
        <v>0</v>
      </c>
      <c r="O64" s="53">
        <f>'IB 4D1a - Tipos de tratamiento'!F259</f>
        <v>0.29325</v>
      </c>
      <c r="P64" s="118">
        <f>'IP 4D1a - FE y DBO'!$G$54</f>
        <v>0.3</v>
      </c>
      <c r="Q64" s="357">
        <f t="shared" si="13"/>
        <v>0.028090110583457527</v>
      </c>
      <c r="R64" s="53">
        <f>'IB 4D1a - Tipos de tratamiento'!G259</f>
        <v>0.7034621446093717</v>
      </c>
      <c r="S64" s="118">
        <f>'IP 4D1a - FE y DBO'!$G$45</f>
        <v>0.06</v>
      </c>
      <c r="T64" s="357">
        <f t="shared" si="14"/>
        <v>0.013476780517206098</v>
      </c>
      <c r="U64" s="621">
        <f t="shared" si="15"/>
        <v>0.04170244608671789</v>
      </c>
      <c r="V64" s="617">
        <f t="shared" si="16"/>
        <v>18530624.082271807</v>
      </c>
      <c r="W64" s="643">
        <f t="shared" si="17"/>
        <v>18.530624082271807</v>
      </c>
    </row>
    <row r="65" spans="3:23" ht="15">
      <c r="C65" s="28">
        <v>1997</v>
      </c>
      <c r="D65" s="27" t="s">
        <v>97</v>
      </c>
      <c r="E65" s="119">
        <f>'IB 4D1a - Población y cobertura'!F17/'IB 4D1a - Población y cobertura'!D17</f>
        <v>0.31929651132091535</v>
      </c>
      <c r="F65" s="120">
        <f>'IP 4D1a - FE y DBO'!F11</f>
        <v>452012240.5</v>
      </c>
      <c r="G65" s="121">
        <v>0</v>
      </c>
      <c r="H65" s="121">
        <v>0</v>
      </c>
      <c r="I65" s="52">
        <f>'IB 4D1a - Tipos de tratamiento'!D260</f>
        <v>0.0047171405208376645</v>
      </c>
      <c r="J65" s="25">
        <f>'IP 4D1a - FE y DBO'!$G$52</f>
        <v>0.12</v>
      </c>
      <c r="K65" s="357">
        <f t="shared" si="11"/>
        <v>0.00018073998140567902</v>
      </c>
      <c r="L65" s="52">
        <f>'IB 4D1a - Tipos de tratamiento'!E260</f>
        <v>0</v>
      </c>
      <c r="M65" s="122">
        <f>'IP 4D1a - FE y DBO'!$G$55</f>
        <v>0.06</v>
      </c>
      <c r="N65" s="357">
        <f t="shared" si="12"/>
        <v>0</v>
      </c>
      <c r="O65" s="53">
        <f>'IB 4D1a - Tipos de tratamiento'!F260</f>
        <v>0.31333333333333335</v>
      </c>
      <c r="P65" s="118">
        <f>'IP 4D1a - FE y DBO'!$G$54</f>
        <v>0.3</v>
      </c>
      <c r="Q65" s="357">
        <f t="shared" si="13"/>
        <v>0.030013872064166044</v>
      </c>
      <c r="R65" s="53">
        <f>'IB 4D1a - Tipos de tratamiento'!G260</f>
        <v>0.6822828594791623</v>
      </c>
      <c r="S65" s="118">
        <f>'IP 4D1a - FE y DBO'!$G$45</f>
        <v>0.06</v>
      </c>
      <c r="T65" s="357">
        <f t="shared" si="14"/>
        <v>0.01307103220594529</v>
      </c>
      <c r="U65" s="621">
        <f t="shared" si="15"/>
        <v>0.043265644251517014</v>
      </c>
      <c r="V65" s="617">
        <f t="shared" si="16"/>
        <v>19556600.794804152</v>
      </c>
      <c r="W65" s="643">
        <f t="shared" si="17"/>
        <v>19.55660079480415</v>
      </c>
    </row>
    <row r="66" spans="3:23" ht="15">
      <c r="C66" s="28">
        <v>1998</v>
      </c>
      <c r="D66" s="27" t="s">
        <v>97</v>
      </c>
      <c r="E66" s="119">
        <f>'IB 4D1a - Población y cobertura'!F18/'IB 4D1a - Población y cobertura'!D18</f>
        <v>0.31929651132091535</v>
      </c>
      <c r="F66" s="120">
        <f>'IP 4D1a - FE y DBO'!F12</f>
        <v>459576409.25</v>
      </c>
      <c r="G66" s="121">
        <v>0</v>
      </c>
      <c r="H66" s="121">
        <v>0</v>
      </c>
      <c r="I66" s="52">
        <f>'IB 4D1a - Tipos de tratamiento'!D261</f>
        <v>0.005896425651047081</v>
      </c>
      <c r="J66" s="25">
        <f>'IP 4D1a - FE y DBO'!$G$52</f>
        <v>0.12</v>
      </c>
      <c r="K66" s="357">
        <f t="shared" si="11"/>
        <v>0.00022592497675709877</v>
      </c>
      <c r="L66" s="52">
        <f>'IB 4D1a - Tipos de tratamiento'!E261</f>
        <v>0</v>
      </c>
      <c r="M66" s="122">
        <f>'IP 4D1a - FE y DBO'!$G$55</f>
        <v>0.06</v>
      </c>
      <c r="N66" s="357">
        <f t="shared" si="12"/>
        <v>0</v>
      </c>
      <c r="O66" s="53">
        <f>'IB 4D1a - Tipos de tratamiento'!F261</f>
        <v>0.3334166666666667</v>
      </c>
      <c r="P66" s="118">
        <f>'IP 4D1a - FE y DBO'!$G$54</f>
        <v>0.3</v>
      </c>
      <c r="Q66" s="357">
        <f t="shared" si="13"/>
        <v>0.03193763354487456</v>
      </c>
      <c r="R66" s="53">
        <f>'IB 4D1a - Tipos de tratamiento'!G261</f>
        <v>0.661103574348953</v>
      </c>
      <c r="S66" s="118">
        <f>'IP 4D1a - FE y DBO'!$G$45</f>
        <v>0.06</v>
      </c>
      <c r="T66" s="357">
        <f t="shared" si="14"/>
        <v>0.012665283894684484</v>
      </c>
      <c r="U66" s="621">
        <f t="shared" si="15"/>
        <v>0.04482884241631615</v>
      </c>
      <c r="V66" s="617">
        <f t="shared" si="16"/>
        <v>20602278.42852467</v>
      </c>
      <c r="W66" s="643">
        <f t="shared" si="17"/>
        <v>20.60227842852467</v>
      </c>
    </row>
    <row r="67" spans="3:23" ht="15">
      <c r="C67" s="28">
        <v>1999</v>
      </c>
      <c r="D67" s="27" t="s">
        <v>97</v>
      </c>
      <c r="E67" s="119">
        <f>'IB 4D1a - Población y cobertura'!F19/'IB 4D1a - Población y cobertura'!D19</f>
        <v>0.31929651132091535</v>
      </c>
      <c r="F67" s="120">
        <f>'IP 4D1a - FE y DBO'!F13</f>
        <v>466990964.5</v>
      </c>
      <c r="G67" s="121">
        <v>0</v>
      </c>
      <c r="H67" s="121">
        <v>0</v>
      </c>
      <c r="I67" s="52">
        <f>'IB 4D1a - Tipos de tratamiento'!D262</f>
        <v>0.007075710781256497</v>
      </c>
      <c r="J67" s="25">
        <f>'IP 4D1a - FE y DBO'!$G$52</f>
        <v>0.12</v>
      </c>
      <c r="K67" s="357">
        <f t="shared" si="11"/>
        <v>0.00027110997210851853</v>
      </c>
      <c r="L67" s="52">
        <f>'IB 4D1a - Tipos de tratamiento'!E262</f>
        <v>0</v>
      </c>
      <c r="M67" s="122">
        <f>'IP 4D1a - FE y DBO'!$G$55</f>
        <v>0.06</v>
      </c>
      <c r="N67" s="357">
        <f t="shared" si="12"/>
        <v>0</v>
      </c>
      <c r="O67" s="53">
        <f>'IB 4D1a - Tipos de tratamiento'!F262</f>
        <v>0.35350000000000004</v>
      </c>
      <c r="P67" s="118">
        <f>'IP 4D1a - FE y DBO'!$G$54</f>
        <v>0.3</v>
      </c>
      <c r="Q67" s="357">
        <f t="shared" si="13"/>
        <v>0.03386139502558307</v>
      </c>
      <c r="R67" s="53">
        <f>'IB 4D1a - Tipos de tratamiento'!G262</f>
        <v>0.6399242892187434</v>
      </c>
      <c r="S67" s="118">
        <f>'IP 4D1a - FE y DBO'!$G$45</f>
        <v>0.06</v>
      </c>
      <c r="T67" s="357">
        <f t="shared" si="14"/>
        <v>0.012259535583423674</v>
      </c>
      <c r="U67" s="621">
        <f t="shared" si="15"/>
        <v>0.04639204058111526</v>
      </c>
      <c r="V67" s="617">
        <f t="shared" si="16"/>
        <v>21664663.77609816</v>
      </c>
      <c r="W67" s="643">
        <f t="shared" si="17"/>
        <v>21.66466377609816</v>
      </c>
    </row>
    <row r="68" spans="3:23" ht="15">
      <c r="C68" s="28">
        <v>2000</v>
      </c>
      <c r="D68" s="27" t="s">
        <v>97</v>
      </c>
      <c r="E68" s="119">
        <f>'IB 4D1a - Población y cobertura'!F20/'IB 4D1a - Población y cobertura'!D20</f>
        <v>0.31929651132091535</v>
      </c>
      <c r="F68" s="120">
        <f>'IP 4D1a - FE y DBO'!F14</f>
        <v>474200481.00000006</v>
      </c>
      <c r="G68" s="121">
        <v>0</v>
      </c>
      <c r="H68" s="121">
        <v>0</v>
      </c>
      <c r="I68" s="52">
        <f>'IB 4D1a - Tipos de tratamiento'!D263</f>
        <v>0.008254995911465914</v>
      </c>
      <c r="J68" s="25">
        <f>'IP 4D1a - FE y DBO'!$G$52</f>
        <v>0.12</v>
      </c>
      <c r="K68" s="357">
        <f t="shared" si="11"/>
        <v>0.00031629496745993834</v>
      </c>
      <c r="L68" s="52">
        <f>'IB 4D1a - Tipos de tratamiento'!E263</f>
        <v>0</v>
      </c>
      <c r="M68" s="122">
        <f>'IP 4D1a - FE y DBO'!$G$55</f>
        <v>0.06</v>
      </c>
      <c r="N68" s="357">
        <f t="shared" si="12"/>
        <v>0</v>
      </c>
      <c r="O68" s="53">
        <f>'IB 4D1a - Tipos de tratamiento'!F263</f>
        <v>0.3735833333333333</v>
      </c>
      <c r="P68" s="118">
        <f>'IP 4D1a - FE y DBO'!$G$54</f>
        <v>0.3</v>
      </c>
      <c r="Q68" s="357">
        <f t="shared" si="13"/>
        <v>0.035785156506291584</v>
      </c>
      <c r="R68" s="53">
        <f>'IB 4D1a - Tipos de tratamiento'!G263</f>
        <v>0.6187450040885341</v>
      </c>
      <c r="S68" s="118">
        <f>'IP 4D1a - FE y DBO'!$G$45</f>
        <v>0.06</v>
      </c>
      <c r="T68" s="357">
        <f t="shared" si="14"/>
        <v>0.011853787272162866</v>
      </c>
      <c r="U68" s="621">
        <f t="shared" si="15"/>
        <v>0.04795523874591439</v>
      </c>
      <c r="V68" s="617">
        <f t="shared" si="16"/>
        <v>22740397.279782444</v>
      </c>
      <c r="W68" s="643">
        <f t="shared" si="17"/>
        <v>22.740397279782446</v>
      </c>
    </row>
    <row r="69" spans="3:23" ht="15">
      <c r="C69" s="28">
        <v>2001</v>
      </c>
      <c r="D69" s="27" t="s">
        <v>97</v>
      </c>
      <c r="E69" s="119">
        <f>'IB 4D1a - Población y cobertura'!F21/'IB 4D1a - Población y cobertura'!D21</f>
        <v>0.3130338751780524</v>
      </c>
      <c r="F69" s="120">
        <f>'IP 4D1a - FE y DBO'!F15</f>
        <v>481189227.25000006</v>
      </c>
      <c r="G69" s="121">
        <v>0</v>
      </c>
      <c r="H69" s="121">
        <v>0</v>
      </c>
      <c r="I69" s="52">
        <f>'IB 4D1a - Tipos de tratamiento'!D264</f>
        <v>0.009434281041675329</v>
      </c>
      <c r="J69" s="25">
        <f>'IP 4D1a - FE y DBO'!$G$52</f>
        <v>0.12</v>
      </c>
      <c r="K69" s="357">
        <f t="shared" si="11"/>
        <v>0.0003543899464793353</v>
      </c>
      <c r="L69" s="52">
        <f>'IB 4D1a - Tipos de tratamiento'!E264</f>
        <v>0</v>
      </c>
      <c r="M69" s="122">
        <f>'IP 4D1a - FE y DBO'!$G$55</f>
        <v>0.06</v>
      </c>
      <c r="N69" s="357">
        <f t="shared" si="12"/>
        <v>0</v>
      </c>
      <c r="O69" s="53">
        <f>'IB 4D1a - Tipos de tratamiento'!F264</f>
        <v>0.39366666666666666</v>
      </c>
      <c r="P69" s="118">
        <f>'IP 4D1a - FE y DBO'!$G$54</f>
        <v>0.3</v>
      </c>
      <c r="Q69" s="357">
        <f t="shared" si="13"/>
        <v>0.03696930065852799</v>
      </c>
      <c r="R69" s="53">
        <f>'IB 4D1a - Tipos de tratamiento'!G264</f>
        <v>0.5975657189583247</v>
      </c>
      <c r="S69" s="118">
        <f>'IP 4D1a - FE y DBO'!$G$45</f>
        <v>0.06</v>
      </c>
      <c r="T69" s="357">
        <f t="shared" si="14"/>
        <v>0.011223498760745</v>
      </c>
      <c r="U69" s="621">
        <f t="shared" si="15"/>
        <v>0.04854718936575233</v>
      </c>
      <c r="V69" s="617">
        <f t="shared" si="16"/>
        <v>23360384.536065783</v>
      </c>
      <c r="W69" s="643">
        <f t="shared" si="17"/>
        <v>23.360384536065784</v>
      </c>
    </row>
    <row r="70" spans="3:23" ht="15">
      <c r="C70" s="28">
        <v>2002</v>
      </c>
      <c r="D70" s="27" t="s">
        <v>97</v>
      </c>
      <c r="E70" s="119">
        <f>'IB 4D1a - Población y cobertura'!F22/'IB 4D1a - Población y cobertura'!D22</f>
        <v>0.306838726508944</v>
      </c>
      <c r="F70" s="120">
        <f>'IP 4D1a - FE y DBO'!F16</f>
        <v>487993666.75</v>
      </c>
      <c r="G70" s="121">
        <v>0</v>
      </c>
      <c r="H70" s="121">
        <v>0</v>
      </c>
      <c r="I70" s="52">
        <f>'IB 4D1a - Tipos de tratamiento'!D265</f>
        <v>0.010613566171884744</v>
      </c>
      <c r="J70" s="25">
        <f>'IP 4D1a - FE y DBO'!$G$52</f>
        <v>0.12</v>
      </c>
      <c r="K70" s="357">
        <f t="shared" si="11"/>
        <v>0.0003907983753479427</v>
      </c>
      <c r="L70" s="52">
        <f>'IB 4D1a - Tipos de tratamiento'!E265</f>
        <v>0</v>
      </c>
      <c r="M70" s="122">
        <f>'IP 4D1a - FE y DBO'!$G$55</f>
        <v>0.06</v>
      </c>
      <c r="N70" s="357">
        <f t="shared" si="12"/>
        <v>0</v>
      </c>
      <c r="O70" s="53">
        <f>'IB 4D1a - Tipos de tratamiento'!F265</f>
        <v>0.41375</v>
      </c>
      <c r="P70" s="118">
        <f>'IP 4D1a - FE y DBO'!$G$54</f>
        <v>0.3</v>
      </c>
      <c r="Q70" s="357">
        <f t="shared" si="13"/>
        <v>0.03808635692792267</v>
      </c>
      <c r="R70" s="53">
        <f>'IB 4D1a - Tipos de tratamiento'!G265</f>
        <v>0.5763864338281153</v>
      </c>
      <c r="S70" s="118">
        <f>'IP 4D1a - FE y DBO'!$G$45</f>
        <v>0.06</v>
      </c>
      <c r="T70" s="357">
        <f t="shared" si="14"/>
        <v>0.010611460759971035</v>
      </c>
      <c r="U70" s="621">
        <f t="shared" si="15"/>
        <v>0.04908861606324165</v>
      </c>
      <c r="V70" s="617">
        <f t="shared" si="16"/>
        <v>23954933.74838424</v>
      </c>
      <c r="W70" s="643">
        <f t="shared" si="17"/>
        <v>23.954933748384242</v>
      </c>
    </row>
    <row r="71" spans="3:23" ht="15">
      <c r="C71" s="28">
        <v>2003</v>
      </c>
      <c r="D71" s="27" t="s">
        <v>97</v>
      </c>
      <c r="E71" s="119">
        <f>'IB 4D1a - Población y cobertura'!F23/'IB 4D1a - Población y cobertura'!D23</f>
        <v>0.3007124884475069</v>
      </c>
      <c r="F71" s="120">
        <f>'IP 4D1a - FE y DBO'!F17</f>
        <v>494638090.25000006</v>
      </c>
      <c r="G71" s="121">
        <v>0</v>
      </c>
      <c r="H71" s="121">
        <v>0</v>
      </c>
      <c r="I71" s="52">
        <f>'IB 4D1a - Tipos de tratamiento'!D266</f>
        <v>0.011792851302094162</v>
      </c>
      <c r="J71" s="25">
        <f>'IP 4D1a - FE y DBO'!$G$52</f>
        <v>0.12</v>
      </c>
      <c r="K71" s="357">
        <f t="shared" si="11"/>
        <v>0.0004255509193132989</v>
      </c>
      <c r="L71" s="52">
        <f>'IB 4D1a - Tipos de tratamiento'!E266</f>
        <v>0</v>
      </c>
      <c r="M71" s="122">
        <f>'IP 4D1a - FE y DBO'!$G$55</f>
        <v>0.06</v>
      </c>
      <c r="N71" s="357">
        <f t="shared" si="12"/>
        <v>0</v>
      </c>
      <c r="O71" s="53">
        <f>'IB 4D1a - Tipos de tratamiento'!F266</f>
        <v>0.4338333333333333</v>
      </c>
      <c r="P71" s="118">
        <f>'IP 4D1a - FE y DBO'!$G$54</f>
        <v>0.3</v>
      </c>
      <c r="Q71" s="357">
        <f t="shared" si="13"/>
        <v>0.039137730371443025</v>
      </c>
      <c r="R71" s="53">
        <f>'IB 4D1a - Tipos de tratamiento'!G266</f>
        <v>0.5552071486979058</v>
      </c>
      <c r="S71" s="118">
        <f>'IP 4D1a - FE y DBO'!$G$45</f>
        <v>0.06</v>
      </c>
      <c r="T71" s="357">
        <f t="shared" si="14"/>
        <v>0.010017463397327534</v>
      </c>
      <c r="U71" s="621">
        <f t="shared" si="15"/>
        <v>0.04958074468808386</v>
      </c>
      <c r="V71" s="617">
        <f t="shared" si="16"/>
        <v>24524524.865686633</v>
      </c>
      <c r="W71" s="643">
        <f t="shared" si="17"/>
        <v>24.524524865686633</v>
      </c>
    </row>
    <row r="72" spans="3:23" ht="15">
      <c r="C72" s="28">
        <v>2004</v>
      </c>
      <c r="D72" s="27" t="s">
        <v>97</v>
      </c>
      <c r="E72" s="119">
        <f>'IB 4D1a - Población y cobertura'!F24/'IB 4D1a - Población y cobertura'!D24</f>
        <v>0.2946565728357678</v>
      </c>
      <c r="F72" s="120">
        <f>'IP 4D1a - FE y DBO'!F18</f>
        <v>501146332.25000006</v>
      </c>
      <c r="G72" s="121">
        <v>0</v>
      </c>
      <c r="H72" s="121">
        <v>0</v>
      </c>
      <c r="I72" s="52">
        <f>'IB 4D1a - Tipos de tratamiento'!D267</f>
        <v>0.012972136432303577</v>
      </c>
      <c r="J72" s="25">
        <f>'IP 4D1a - FE y DBO'!$G$52</f>
        <v>0.12</v>
      </c>
      <c r="K72" s="357">
        <f t="shared" si="11"/>
        <v>0.0004586790316200691</v>
      </c>
      <c r="L72" s="52">
        <f>'IB 4D1a - Tipos de tratamiento'!E267</f>
        <v>0</v>
      </c>
      <c r="M72" s="122">
        <f>'IP 4D1a - FE y DBO'!$G$55</f>
        <v>0.06</v>
      </c>
      <c r="N72" s="357">
        <f t="shared" si="12"/>
        <v>0</v>
      </c>
      <c r="O72" s="53">
        <f>'IB 4D1a - Tipos de tratamiento'!F267</f>
        <v>0.45391666666666663</v>
      </c>
      <c r="P72" s="118">
        <f>'IP 4D1a - FE y DBO'!$G$54</f>
        <v>0.3</v>
      </c>
      <c r="Q72" s="357">
        <f t="shared" si="13"/>
        <v>0.04012485880591068</v>
      </c>
      <c r="R72" s="53">
        <f>'IB 4D1a - Tipos de tratamiento'!G267</f>
        <v>0.5340278635676964</v>
      </c>
      <c r="S72" s="118">
        <f>'IP 4D1a - FE y DBO'!$G$45</f>
        <v>0.06</v>
      </c>
      <c r="T72" s="357">
        <f t="shared" si="14"/>
        <v>0.009441289204659864</v>
      </c>
      <c r="U72" s="621">
        <f t="shared" si="15"/>
        <v>0.05002482704219061</v>
      </c>
      <c r="V72" s="617">
        <f t="shared" si="16"/>
        <v>25069758.593634445</v>
      </c>
      <c r="W72" s="643">
        <f t="shared" si="17"/>
        <v>25.069758593634447</v>
      </c>
    </row>
    <row r="73" spans="3:23" ht="15">
      <c r="C73" s="28">
        <v>2005</v>
      </c>
      <c r="D73" s="27" t="s">
        <v>97</v>
      </c>
      <c r="E73" s="119">
        <f>'IB 4D1a - Población y cobertura'!F25/'IB 4D1a - Población y cobertura'!D25</f>
        <v>0.2886722803656455</v>
      </c>
      <c r="F73" s="120">
        <f>'IP 4D1a - FE y DBO'!F19</f>
        <v>507542355</v>
      </c>
      <c r="G73" s="121">
        <v>0</v>
      </c>
      <c r="H73" s="121">
        <v>0</v>
      </c>
      <c r="I73" s="52">
        <f>'IB 4D1a - Tipos de tratamiento'!D268</f>
        <v>0.014151421562512994</v>
      </c>
      <c r="J73" s="25">
        <f>'IP 4D1a - FE y DBO'!$G$52</f>
        <v>0.12</v>
      </c>
      <c r="K73" s="357">
        <f t="shared" si="11"/>
        <v>0.0004902147759439431</v>
      </c>
      <c r="L73" s="52">
        <f>'IB 4D1a - Tipos de tratamiento'!E268</f>
        <v>0</v>
      </c>
      <c r="M73" s="122">
        <f>'IP 4D1a - FE y DBO'!$G$55</f>
        <v>0.06</v>
      </c>
      <c r="N73" s="357">
        <f t="shared" si="12"/>
        <v>0</v>
      </c>
      <c r="O73" s="53">
        <f>'IB 4D1a - Tipos de tratamiento'!F268</f>
        <v>0.474</v>
      </c>
      <c r="P73" s="118">
        <f>'IP 4D1a - FE y DBO'!$G$54</f>
        <v>0.3</v>
      </c>
      <c r="Q73" s="357">
        <f t="shared" si="13"/>
        <v>0.04104919826799479</v>
      </c>
      <c r="R73" s="53">
        <f>'IB 4D1a - Tipos de tratamiento'!G268</f>
        <v>0.512848578437487</v>
      </c>
      <c r="S73" s="118">
        <f>'IP 4D1a - FE y DBO'!$G$45</f>
        <v>0.06</v>
      </c>
      <c r="T73" s="357">
        <f t="shared" si="14"/>
        <v>0.008882710117189739</v>
      </c>
      <c r="U73" s="621">
        <f t="shared" si="15"/>
        <v>0.05042212316112847</v>
      </c>
      <c r="V73" s="617">
        <f t="shared" si="16"/>
        <v>25591363.133299187</v>
      </c>
      <c r="W73" s="643">
        <f t="shared" si="17"/>
        <v>25.591363133299186</v>
      </c>
    </row>
    <row r="74" spans="3:23" ht="15">
      <c r="C74" s="28">
        <v>2006</v>
      </c>
      <c r="D74" s="27" t="s">
        <v>97</v>
      </c>
      <c r="E74" s="119">
        <f>'IB 4D1a - Población y cobertura'!F26/'IB 4D1a - Población y cobertura'!D26</f>
        <v>0.2827608162039864</v>
      </c>
      <c r="F74" s="120">
        <f>'IP 4D1a - FE y DBO'!F20</f>
        <v>513763834.75000006</v>
      </c>
      <c r="G74" s="121">
        <v>0</v>
      </c>
      <c r="H74" s="121">
        <v>0</v>
      </c>
      <c r="I74" s="52">
        <f>'IB 4D1a - Tipos de tratamiento'!D269</f>
        <v>0.015116291214502513</v>
      </c>
      <c r="J74" s="25">
        <f>'IP 4D1a - FE y DBO'!$G$52</f>
        <v>0.12</v>
      </c>
      <c r="K74" s="357">
        <f t="shared" si="11"/>
        <v>0.0005129153810147855</v>
      </c>
      <c r="L74" s="52">
        <f>'IB 4D1a - Tipos de tratamiento'!E269</f>
        <v>0</v>
      </c>
      <c r="M74" s="122">
        <f>'IP 4D1a - FE y DBO'!$G$55</f>
        <v>0.06</v>
      </c>
      <c r="N74" s="357">
        <f t="shared" si="12"/>
        <v>0</v>
      </c>
      <c r="O74" s="53">
        <f>'IB 4D1a - Tipos de tratamiento'!F269</f>
        <v>0.4995</v>
      </c>
      <c r="P74" s="118">
        <f>'IP 4D1a - FE y DBO'!$G$54</f>
        <v>0.3</v>
      </c>
      <c r="Q74" s="357">
        <f t="shared" si="13"/>
        <v>0.04237170830816736</v>
      </c>
      <c r="R74" s="53">
        <f>'IB 4D1a - Tipos de tratamiento'!G269</f>
        <v>0.4863837087854974</v>
      </c>
      <c r="S74" s="118">
        <f>'IP 4D1a - FE y DBO'!$G$45</f>
        <v>0.06</v>
      </c>
      <c r="T74" s="357">
        <f t="shared" si="14"/>
        <v>0.008251815269070557</v>
      </c>
      <c r="U74" s="621">
        <f t="shared" si="15"/>
        <v>0.051136438958252706</v>
      </c>
      <c r="V74" s="617">
        <f t="shared" si="16"/>
        <v>26272052.97465121</v>
      </c>
      <c r="W74" s="643">
        <f t="shared" si="17"/>
        <v>26.27205297465121</v>
      </c>
    </row>
    <row r="75" spans="3:23" ht="15">
      <c r="C75" s="28">
        <v>2007</v>
      </c>
      <c r="D75" s="27" t="s">
        <v>97</v>
      </c>
      <c r="E75" s="119">
        <f>'IB 4D1a - Población y cobertura'!F27/'IB 4D1a - Población y cobertura'!D27</f>
        <v>0.27692326435654696</v>
      </c>
      <c r="F75" s="120">
        <f>'IP 4D1a - FE y DBO'!F21</f>
        <v>519794693.25</v>
      </c>
      <c r="G75" s="121">
        <v>0</v>
      </c>
      <c r="H75" s="121">
        <v>0</v>
      </c>
      <c r="I75" s="52">
        <f>'IB 4D1a - Tipos de tratamiento'!D270</f>
        <v>0.01608116086649204</v>
      </c>
      <c r="J75" s="25">
        <f>'IP 4D1a - FE y DBO'!$G$52</f>
        <v>0.12</v>
      </c>
      <c r="K75" s="357">
        <f t="shared" si="11"/>
        <v>0.0005343897074150079</v>
      </c>
      <c r="L75" s="52">
        <f>'IB 4D1a - Tipos de tratamiento'!E270</f>
        <v>0</v>
      </c>
      <c r="M75" s="122">
        <f>'IP 4D1a - FE y DBO'!$G$55</f>
        <v>0.06</v>
      </c>
      <c r="N75" s="357">
        <f t="shared" si="12"/>
        <v>0</v>
      </c>
      <c r="O75" s="53">
        <f>'IB 4D1a - Tipos de tratamiento'!F270</f>
        <v>0.525</v>
      </c>
      <c r="P75" s="118">
        <f>'IP 4D1a - FE y DBO'!$G$54</f>
        <v>0.3</v>
      </c>
      <c r="Q75" s="357">
        <f t="shared" si="13"/>
        <v>0.04361541413615615</v>
      </c>
      <c r="R75" s="53">
        <f>'IB 4D1a - Tipos de tratamiento'!G270</f>
        <v>0.45991883913350795</v>
      </c>
      <c r="S75" s="118">
        <f>'IP 4D1a - FE y DBO'!$G$45</f>
        <v>0.06</v>
      </c>
      <c r="T75" s="357">
        <f t="shared" si="14"/>
        <v>0.0076417335763154775</v>
      </c>
      <c r="U75" s="621">
        <f t="shared" si="15"/>
        <v>0.05179153741988663</v>
      </c>
      <c r="V75" s="617">
        <f t="shared" si="16"/>
        <v>26920966.30611587</v>
      </c>
      <c r="W75" s="643">
        <f t="shared" si="17"/>
        <v>26.92096630611587</v>
      </c>
    </row>
    <row r="76" spans="3:23" ht="15">
      <c r="C76" s="28">
        <v>2008</v>
      </c>
      <c r="D76" s="27" t="s">
        <v>97</v>
      </c>
      <c r="E76" s="119">
        <f>'IB 4D1a - Población y cobertura'!F28/'IB 4D1a - Población y cobertura'!D28</f>
        <v>0.2711606824916442</v>
      </c>
      <c r="F76" s="120">
        <f>'IP 4D1a - FE y DBO'!F22</f>
        <v>525728370.5</v>
      </c>
      <c r="G76" s="121">
        <v>0</v>
      </c>
      <c r="H76" s="121">
        <v>0</v>
      </c>
      <c r="I76" s="52">
        <f>'IB 4D1a - Tipos de tratamiento'!D271</f>
        <v>0.02714499954263856</v>
      </c>
      <c r="J76" s="25">
        <f>'IP 4D1a - FE y DBO'!$G$52</f>
        <v>0.12</v>
      </c>
      <c r="K76" s="357">
        <f t="shared" si="11"/>
        <v>0.000883278792266069</v>
      </c>
      <c r="L76" s="52">
        <f>'IB 4D1a - Tipos de tratamiento'!E271</f>
        <v>0.0128</v>
      </c>
      <c r="M76" s="122">
        <f>'IP 4D1a - FE y DBO'!$G$55</f>
        <v>0.06</v>
      </c>
      <c r="N76" s="357">
        <f t="shared" si="12"/>
        <v>0.00020825140415358276</v>
      </c>
      <c r="O76" s="53">
        <f>'IB 4D1a - Tipos de tratamiento'!F271</f>
        <v>0.523</v>
      </c>
      <c r="P76" s="118">
        <f>'IP 4D1a - FE y DBO'!$G$54</f>
        <v>0.3</v>
      </c>
      <c r="Q76" s="357">
        <f t="shared" si="13"/>
        <v>0.04254511108293898</v>
      </c>
      <c r="R76" s="53">
        <f>'IB 4D1a - Tipos de tratamiento'!G271</f>
        <v>0.4378550004573614</v>
      </c>
      <c r="S76" s="118">
        <f>'IP 4D1a - FE y DBO'!$G$45</f>
        <v>0.06</v>
      </c>
      <c r="T76" s="357">
        <f t="shared" si="14"/>
        <v>0.0071237436453838385</v>
      </c>
      <c r="U76" s="621">
        <f t="shared" si="15"/>
        <v>0.05076038492474247</v>
      </c>
      <c r="V76" s="617">
        <f t="shared" si="16"/>
        <v>26686174.452437624</v>
      </c>
      <c r="W76" s="643">
        <f t="shared" si="17"/>
        <v>26.686174452437623</v>
      </c>
    </row>
    <row r="77" spans="3:23" ht="15">
      <c r="C77" s="28">
        <v>2009</v>
      </c>
      <c r="D77" s="27" t="s">
        <v>97</v>
      </c>
      <c r="E77" s="119">
        <f>'IB 4D1a - Población y cobertura'!F29/'IB 4D1a - Población y cobertura'!D29</f>
        <v>0.26547396501573717</v>
      </c>
      <c r="F77" s="120">
        <f>'IP 4D1a - FE y DBO'!F23</f>
        <v>531659237.25000006</v>
      </c>
      <c r="G77" s="121">
        <v>0</v>
      </c>
      <c r="H77" s="121">
        <v>0</v>
      </c>
      <c r="I77" s="52">
        <f>'IB 4D1a - Tipos de tratamiento'!D272</f>
        <v>0.03820883821878508</v>
      </c>
      <c r="J77" s="25">
        <f>'IP 4D1a - FE y DBO'!$G$52</f>
        <v>0.12</v>
      </c>
      <c r="K77" s="357">
        <f t="shared" si="11"/>
        <v>0.0012172142136702853</v>
      </c>
      <c r="L77" s="52">
        <f>'IB 4D1a - Tipos de tratamiento'!E272</f>
        <v>0.0256</v>
      </c>
      <c r="M77" s="122">
        <f>'IP 4D1a - FE y DBO'!$G$55</f>
        <v>0.06</v>
      </c>
      <c r="N77" s="357">
        <f t="shared" si="12"/>
        <v>0.0004077680102641723</v>
      </c>
      <c r="O77" s="53">
        <f>'IB 4D1a - Tipos de tratamiento'!F272</f>
        <v>0.521</v>
      </c>
      <c r="P77" s="118">
        <f>'IP 4D1a - FE y DBO'!$G$54</f>
        <v>0.3</v>
      </c>
      <c r="Q77" s="357">
        <f t="shared" si="13"/>
        <v>0.04149358073195972</v>
      </c>
      <c r="R77" s="53">
        <f>'IB 4D1a - Tipos de tratamiento'!G272</f>
        <v>0.4157911617812149</v>
      </c>
      <c r="S77" s="118">
        <f>'IP 4D1a - FE y DBO'!$G$45</f>
        <v>0.06</v>
      </c>
      <c r="T77" s="357">
        <f t="shared" si="14"/>
        <v>0.006622903700193537</v>
      </c>
      <c r="U77" s="621">
        <f t="shared" si="15"/>
        <v>0.04974146665608771</v>
      </c>
      <c r="V77" s="617">
        <f t="shared" si="16"/>
        <v>26445510.222071905</v>
      </c>
      <c r="W77" s="643">
        <f t="shared" si="17"/>
        <v>26.445510222071906</v>
      </c>
    </row>
    <row r="78" spans="3:23" ht="15">
      <c r="C78" s="28">
        <v>2010</v>
      </c>
      <c r="D78" s="27" t="s">
        <v>97</v>
      </c>
      <c r="E78" s="119">
        <f>'IB 4D1a - Población y cobertura'!F30/'IB 4D1a - Población y cobertura'!D30</f>
        <v>0.2598640082441298</v>
      </c>
      <c r="F78" s="120">
        <f>'IP 4D1a - FE y DBO'!F24</f>
        <v>537680277.25</v>
      </c>
      <c r="G78" s="121">
        <v>0</v>
      </c>
      <c r="H78" s="121">
        <v>0</v>
      </c>
      <c r="I78" s="52">
        <f>'IB 4D1a - Tipos de tratamiento'!D273</f>
        <v>0.0492726768949316</v>
      </c>
      <c r="J78" s="25">
        <f>'IP 4D1a - FE y DBO'!$G$52</f>
        <v>0.12</v>
      </c>
      <c r="K78" s="357">
        <f t="shared" si="11"/>
        <v>0.001536503437780182</v>
      </c>
      <c r="L78" s="52">
        <f>'IB 4D1a - Tipos de tratamiento'!E273</f>
        <v>0.0384</v>
      </c>
      <c r="M78" s="122">
        <f>'IP 4D1a - FE y DBO'!$G$55</f>
        <v>0.06</v>
      </c>
      <c r="N78" s="357">
        <f t="shared" si="12"/>
        <v>0.000598726674994475</v>
      </c>
      <c r="O78" s="53">
        <f>'IB 4D1a - Tipos de tratamiento'!F273</f>
        <v>0.519</v>
      </c>
      <c r="P78" s="118">
        <f>'IP 4D1a - FE y DBO'!$G$54</f>
        <v>0.3</v>
      </c>
      <c r="Q78" s="357">
        <f t="shared" si="13"/>
        <v>0.04046082608361101</v>
      </c>
      <c r="R78" s="53">
        <f>'IB 4D1a - Tipos de tratamiento'!G273</f>
        <v>0.3937273231050684</v>
      </c>
      <c r="S78" s="118">
        <f>'IP 4D1a - FE y DBO'!$G$45</f>
        <v>0.06</v>
      </c>
      <c r="T78" s="357">
        <f t="shared" si="14"/>
        <v>0.006138933620238879</v>
      </c>
      <c r="U78" s="621">
        <f t="shared" si="15"/>
        <v>0.04873498981662455</v>
      </c>
      <c r="V78" s="617">
        <f t="shared" si="16"/>
        <v>26203842.836378615</v>
      </c>
      <c r="W78" s="643">
        <f t="shared" si="17"/>
        <v>26.203842836378616</v>
      </c>
    </row>
    <row r="79" spans="3:23" ht="15">
      <c r="C79" s="28">
        <v>2011</v>
      </c>
      <c r="D79" s="27" t="s">
        <v>97</v>
      </c>
      <c r="E79" s="119">
        <f>'IB 4D1a - Población y cobertura'!F31/'IB 4D1a - Población y cobertura'!D31</f>
        <v>0.25433152645973206</v>
      </c>
      <c r="F79" s="120">
        <f>'IP 4D1a - FE y DBO'!F25</f>
        <v>543807915.5</v>
      </c>
      <c r="G79" s="121">
        <v>0</v>
      </c>
      <c r="H79" s="121">
        <v>0</v>
      </c>
      <c r="I79" s="52">
        <f>'IB 4D1a - Tipos de tratamiento'!D274</f>
        <v>0.060336515571078116</v>
      </c>
      <c r="J79" s="25">
        <f>'IP 4D1a - FE y DBO'!$G$52</f>
        <v>0.12</v>
      </c>
      <c r="K79" s="357">
        <f t="shared" si="11"/>
        <v>0.0018414573727744427</v>
      </c>
      <c r="L79" s="52">
        <f>'IB 4D1a - Tipos de tratamiento'!E274</f>
        <v>0.0512</v>
      </c>
      <c r="M79" s="122">
        <f>'IP 4D1a - FE y DBO'!$G$55</f>
        <v>0.06</v>
      </c>
      <c r="N79" s="357">
        <f t="shared" si="12"/>
        <v>0.0007813064492842969</v>
      </c>
      <c r="O79" s="53">
        <f>'IB 4D1a - Tipos de tratamiento'!F274</f>
        <v>0.517</v>
      </c>
      <c r="P79" s="118">
        <f>'IP 4D1a - FE y DBO'!$G$54</f>
        <v>0.3</v>
      </c>
      <c r="Q79" s="357">
        <f t="shared" si="13"/>
        <v>0.03944681975390444</v>
      </c>
      <c r="R79" s="53">
        <f>'IB 4D1a - Tipos de tratamiento'!G274</f>
        <v>0.3716634844289219</v>
      </c>
      <c r="S79" s="118">
        <f>'IP 4D1a - FE y DBO'!$G$45</f>
        <v>0.06</v>
      </c>
      <c r="T79" s="357">
        <f t="shared" si="14"/>
        <v>0.005671544479449034</v>
      </c>
      <c r="U79" s="621">
        <f t="shared" si="15"/>
        <v>0.04774112805541222</v>
      </c>
      <c r="V79" s="617">
        <f t="shared" si="16"/>
        <v>25962003.331432287</v>
      </c>
      <c r="W79" s="643">
        <f t="shared" si="17"/>
        <v>25.962003331432285</v>
      </c>
    </row>
    <row r="80" spans="3:23" ht="15">
      <c r="C80" s="28">
        <v>2012</v>
      </c>
      <c r="D80" s="27" t="s">
        <v>97</v>
      </c>
      <c r="E80" s="119">
        <f>'IB 4D1a - Población y cobertura'!F32/'IB 4D1a - Población y cobertura'!D32</f>
        <v>0.24887722689319622</v>
      </c>
      <c r="F80" s="120">
        <f>'IP 4D1a - FE y DBO'!F26</f>
        <v>549979718.75</v>
      </c>
      <c r="G80" s="121">
        <v>0</v>
      </c>
      <c r="H80" s="121">
        <v>0</v>
      </c>
      <c r="I80" s="52">
        <f>'IB 4D1a - Tipos de tratamiento'!D275</f>
        <v>0.07140035424722464</v>
      </c>
      <c r="J80" s="25">
        <f>'IP 4D1a - FE y DBO'!$G$52</f>
        <v>0.12</v>
      </c>
      <c r="K80" s="357">
        <f t="shared" si="11"/>
        <v>0.002132390659708934</v>
      </c>
      <c r="L80" s="52">
        <f>'IB 4D1a - Tipos de tratamiento'!E275</f>
        <v>0.064</v>
      </c>
      <c r="M80" s="122">
        <f>'IP 4D1a - FE y DBO'!$G$55</f>
        <v>0.06</v>
      </c>
      <c r="N80" s="357">
        <f t="shared" si="12"/>
        <v>0.0009556885512698735</v>
      </c>
      <c r="O80" s="53">
        <f>'IB 4D1a - Tipos de tratamiento'!F275</f>
        <v>0.515</v>
      </c>
      <c r="P80" s="118">
        <f>'IP 4D1a - FE y DBO'!$G$54</f>
        <v>0.3</v>
      </c>
      <c r="Q80" s="357">
        <f t="shared" si="13"/>
        <v>0.038451531554998815</v>
      </c>
      <c r="R80" s="53">
        <f>'IB 4D1a - Tipos de tratamiento'!G275</f>
        <v>0.34959964575277536</v>
      </c>
      <c r="S80" s="118">
        <f>'IP 4D1a - FE y DBO'!$G$45</f>
        <v>0.06</v>
      </c>
      <c r="T80" s="357">
        <f t="shared" si="14"/>
        <v>0.00522044342146767</v>
      </c>
      <c r="U80" s="621">
        <f t="shared" si="15"/>
        <v>0.04676005418744529</v>
      </c>
      <c r="V80" s="617">
        <f t="shared" si="16"/>
        <v>25717081.45074592</v>
      </c>
      <c r="W80" s="643">
        <f t="shared" si="17"/>
        <v>25.717081450745923</v>
      </c>
    </row>
    <row r="81" spans="3:23" ht="15">
      <c r="C81" s="28">
        <v>2013</v>
      </c>
      <c r="D81" s="27" t="s">
        <v>97</v>
      </c>
      <c r="E81" s="119">
        <f>'IB 4D1a - Población y cobertura'!F33/'IB 4D1a - Población y cobertura'!D33</f>
        <v>0.24350172061533162</v>
      </c>
      <c r="F81" s="120">
        <f>'IP 4D1a - FE y DBO'!F27</f>
        <v>556171378</v>
      </c>
      <c r="G81" s="121">
        <v>0</v>
      </c>
      <c r="H81" s="121">
        <v>0</v>
      </c>
      <c r="I81" s="52">
        <f>'IB 4D1a - Tipos de tratamiento'!D276</f>
        <v>0.086838268679057</v>
      </c>
      <c r="J81" s="25">
        <f>'IP 4D1a - FE y DBO'!$G$52</f>
        <v>0.12</v>
      </c>
      <c r="K81" s="357">
        <f t="shared" si="11"/>
        <v>0.002537432140632821</v>
      </c>
      <c r="L81" s="52">
        <f>'IB 4D1a - Tipos de tratamiento'!E276</f>
        <v>0.057</v>
      </c>
      <c r="M81" s="122">
        <f>'IP 4D1a - FE y DBO'!$G$55</f>
        <v>0.06</v>
      </c>
      <c r="N81" s="357">
        <f t="shared" si="12"/>
        <v>0.0008327758845044341</v>
      </c>
      <c r="O81" s="53">
        <f>'IB 4D1a - Tipos de tratamiento'!F276</f>
        <v>0.5</v>
      </c>
      <c r="P81" s="118">
        <f>'IP 4D1a - FE y DBO'!$G$54</f>
        <v>0.3</v>
      </c>
      <c r="Q81" s="357">
        <f t="shared" si="13"/>
        <v>0.03652525809229974</v>
      </c>
      <c r="R81" s="53">
        <f>'IB 4D1a - Tipos de tratamiento'!G276</f>
        <v>0.356161731320943</v>
      </c>
      <c r="S81" s="118">
        <f>'IP 4D1a - FE y DBO'!$G$45</f>
        <v>0.06</v>
      </c>
      <c r="T81" s="357">
        <f t="shared" si="14"/>
        <v>0.005203559663639104</v>
      </c>
      <c r="U81" s="621">
        <f t="shared" si="15"/>
        <v>0.0450990257810761</v>
      </c>
      <c r="V81" s="617">
        <f t="shared" si="16"/>
        <v>25082787.315118622</v>
      </c>
      <c r="W81" s="643">
        <f t="shared" si="17"/>
        <v>25.082787315118622</v>
      </c>
    </row>
    <row r="82" spans="3:23" ht="15">
      <c r="C82" s="28">
        <v>2014</v>
      </c>
      <c r="D82" s="27" t="s">
        <v>97</v>
      </c>
      <c r="E82" s="119">
        <f>'IB 4D1a - Población y cobertura'!F34/'IB 4D1a - Población y cobertura'!D34</f>
        <v>0.23820550120196307</v>
      </c>
      <c r="F82" s="120">
        <f>'IP 4D1a - FE y DBO'!F28</f>
        <v>562358693.75</v>
      </c>
      <c r="G82" s="121">
        <v>0</v>
      </c>
      <c r="H82" s="121">
        <v>0</v>
      </c>
      <c r="I82" s="52">
        <f>'IB 4D1a - Tipos de tratamiento'!D277</f>
        <v>0.08426528294041827</v>
      </c>
      <c r="J82" s="25">
        <f>'IP 4D1a - FE y DBO'!$G$52</f>
        <v>0.12</v>
      </c>
      <c r="K82" s="357">
        <f t="shared" si="11"/>
        <v>0.0024086944748097075</v>
      </c>
      <c r="L82" s="52">
        <f>'IB 4D1a - Tipos de tratamiento'!E277</f>
        <v>0.056</v>
      </c>
      <c r="M82" s="122">
        <f>'IP 4D1a - FE y DBO'!$G$55</f>
        <v>0.06</v>
      </c>
      <c r="N82" s="357">
        <f t="shared" si="12"/>
        <v>0.000800370484038596</v>
      </c>
      <c r="O82" s="53">
        <f>'IB 4D1a - Tipos de tratamiento'!F277</f>
        <v>0.516</v>
      </c>
      <c r="P82" s="118">
        <f>'IP 4D1a - FE y DBO'!$G$54</f>
        <v>0.3</v>
      </c>
      <c r="Q82" s="357">
        <f t="shared" si="13"/>
        <v>0.03687421158606388</v>
      </c>
      <c r="R82" s="53">
        <f>'IB 4D1a - Tipos de tratamiento'!G277</f>
        <v>0.3427347170595817</v>
      </c>
      <c r="S82" s="118">
        <f>'IP 4D1a - FE y DBO'!$G$45</f>
        <v>0.06</v>
      </c>
      <c r="T82" s="357">
        <f t="shared" si="14"/>
        <v>0.004898477703389439</v>
      </c>
      <c r="U82" s="621">
        <f t="shared" si="15"/>
        <v>0.04498175424830163</v>
      </c>
      <c r="V82" s="617">
        <f t="shared" si="16"/>
        <v>25295880.561658416</v>
      </c>
      <c r="W82" s="643">
        <f t="shared" si="17"/>
        <v>25.295880561658414</v>
      </c>
    </row>
    <row r="83" spans="3:23" ht="15">
      <c r="C83" s="28">
        <v>2015</v>
      </c>
      <c r="D83" s="27" t="s">
        <v>97</v>
      </c>
      <c r="E83" s="119">
        <f>'IB 4D1a - Población y cobertura'!F35/'IB 4D1a - Población y cobertura'!D35</f>
        <v>0.23298896305405142</v>
      </c>
      <c r="F83" s="120">
        <f>'IP 4D1a - FE y DBO'!F29</f>
        <v>568517484.75</v>
      </c>
      <c r="G83" s="121">
        <v>0</v>
      </c>
      <c r="H83" s="121">
        <v>0</v>
      </c>
      <c r="I83" s="52">
        <f>'IB 4D1a - Tipos de tratamiento'!D278</f>
        <v>0.09455722589497317</v>
      </c>
      <c r="J83" s="25">
        <f>'IP 4D1a - FE y DBO'!$G$52</f>
        <v>0.12</v>
      </c>
      <c r="K83" s="357">
        <f t="shared" si="11"/>
        <v>0.0026436948012645</v>
      </c>
      <c r="L83" s="52">
        <f>'IB 4D1a - Tipos de tratamiento'!E278</f>
        <v>0.071</v>
      </c>
      <c r="M83" s="122">
        <f>'IP 4D1a - FE y DBO'!$G$55</f>
        <v>0.06</v>
      </c>
      <c r="N83" s="357">
        <f t="shared" si="12"/>
        <v>0.0009925329826102587</v>
      </c>
      <c r="O83" s="53">
        <f>'IB 4D1a - Tipos de tratamiento'!F278</f>
        <v>0.485</v>
      </c>
      <c r="P83" s="118">
        <f>'IP 4D1a - FE y DBO'!$G$54</f>
        <v>0.3</v>
      </c>
      <c r="Q83" s="357">
        <f t="shared" si="13"/>
        <v>0.03389989412436448</v>
      </c>
      <c r="R83" s="53">
        <f>'IB 4D1a - Tipos de tratamiento'!G278</f>
        <v>0.3494427741050268</v>
      </c>
      <c r="S83" s="118">
        <f>'IP 4D1a - FE y DBO'!$G$45</f>
        <v>0.06</v>
      </c>
      <c r="T83" s="357">
        <f t="shared" si="14"/>
        <v>0.004884978575127679</v>
      </c>
      <c r="U83" s="621">
        <f t="shared" si="15"/>
        <v>0.04242110048336691</v>
      </c>
      <c r="V83" s="617">
        <f t="shared" si="16"/>
        <v>24117137.347130768</v>
      </c>
      <c r="W83" s="643">
        <f t="shared" si="17"/>
        <v>24.117137347130768</v>
      </c>
    </row>
    <row r="84" spans="3:23" ht="15">
      <c r="C84" s="28">
        <v>2016</v>
      </c>
      <c r="D84" s="27" t="s">
        <v>97</v>
      </c>
      <c r="E84" s="119">
        <f>'IB 4D1a - Población y cobertura'!F36/'IB 4D1a - Población y cobertura'!D36</f>
        <v>0.23298896305405142</v>
      </c>
      <c r="F84" s="120">
        <f>'IP 4D1a - FE y DBO'!F30</f>
        <v>574667406.25</v>
      </c>
      <c r="G84" s="121">
        <v>0</v>
      </c>
      <c r="H84" s="121">
        <v>0</v>
      </c>
      <c r="I84" s="52">
        <f>'IB 4D1a - Tipos de tratamiento'!D279</f>
        <v>0.10935189389214585</v>
      </c>
      <c r="J84" s="25">
        <f>'IP 4D1a - FE y DBO'!$G$52</f>
        <v>0.12</v>
      </c>
      <c r="K84" s="357">
        <f t="shared" si="11"/>
        <v>0.003057334123911326</v>
      </c>
      <c r="L84" s="52">
        <f>'IB 4D1a - Tipos de tratamiento'!E279</f>
        <v>0.08</v>
      </c>
      <c r="M84" s="122">
        <f>'IP 4D1a - FE y DBO'!$G$55</f>
        <v>0.06</v>
      </c>
      <c r="N84" s="357">
        <f t="shared" si="12"/>
        <v>0.0011183470226594468</v>
      </c>
      <c r="O84" s="53">
        <f>'IB 4D1a - Tipos de tratamiento'!F279</f>
        <v>0.483</v>
      </c>
      <c r="P84" s="118">
        <f>'IP 4D1a - FE y DBO'!$G$54</f>
        <v>0.3</v>
      </c>
      <c r="Q84" s="357">
        <f t="shared" si="13"/>
        <v>0.03376010074653205</v>
      </c>
      <c r="R84" s="53">
        <f>'IB 4D1a - Tipos de tratamiento'!G279</f>
        <v>0.32764810610785416</v>
      </c>
      <c r="S84" s="118">
        <f>'IP 4D1a - FE y DBO'!$G$45</f>
        <v>0.06</v>
      </c>
      <c r="T84" s="357">
        <f t="shared" si="14"/>
        <v>0.004580303549321565</v>
      </c>
      <c r="U84" s="621">
        <f t="shared" si="15"/>
        <v>0.0425160854424244</v>
      </c>
      <c r="V84" s="617">
        <f t="shared" si="16"/>
        <v>24432608.54510141</v>
      </c>
      <c r="W84" s="643">
        <f t="shared" si="17"/>
        <v>24.432608545101413</v>
      </c>
    </row>
    <row r="85" spans="3:23" ht="15">
      <c r="C85" s="28">
        <v>2017</v>
      </c>
      <c r="D85" s="27" t="s">
        <v>97</v>
      </c>
      <c r="E85" s="119">
        <f>'IB 4D1a - Población y cobertura'!F37/'IB 4D1a - Población y cobertura'!D37</f>
        <v>0.23298896305405142</v>
      </c>
      <c r="F85" s="120">
        <f>'IP 4D1a - FE y DBO'!F31</f>
        <v>580824828.5</v>
      </c>
      <c r="G85" s="121">
        <v>0</v>
      </c>
      <c r="H85" s="121">
        <v>0</v>
      </c>
      <c r="I85" s="52">
        <f>'IB 4D1a - Tipos de tratamiento'!D280</f>
        <v>0.11256812606544425</v>
      </c>
      <c r="J85" s="25">
        <f>'IP 4D1a - FE y DBO'!$G$52</f>
        <v>0.12</v>
      </c>
      <c r="K85" s="357">
        <f t="shared" si="11"/>
        <v>0.0031472557157910712</v>
      </c>
      <c r="L85" s="52">
        <f>'IB 4D1a - Tipos de tratamiento'!E280</f>
        <v>0.073</v>
      </c>
      <c r="M85" s="122">
        <f>'IP 4D1a - FE y DBO'!$G$55</f>
        <v>0.06</v>
      </c>
      <c r="N85" s="357">
        <f t="shared" si="12"/>
        <v>0.001020491658176745</v>
      </c>
      <c r="O85" s="53">
        <f>'IB 4D1a - Tipos de tratamiento'!F280</f>
        <v>0.492</v>
      </c>
      <c r="P85" s="118">
        <f>'IP 4D1a - FE y DBO'!$G$54</f>
        <v>0.3</v>
      </c>
      <c r="Q85" s="357">
        <f t="shared" si="13"/>
        <v>0.034389170946777986</v>
      </c>
      <c r="R85" s="53">
        <f>'IB 4D1a - Tipos de tratamiento'!G280</f>
        <v>0.32143187393455575</v>
      </c>
      <c r="S85" s="118">
        <f>'IP 4D1a - FE y DBO'!$G$45</f>
        <v>0.06</v>
      </c>
      <c r="T85" s="357">
        <f t="shared" si="14"/>
        <v>0.004493404740031963</v>
      </c>
      <c r="U85" s="621">
        <f t="shared" si="15"/>
        <v>0.043050323060777766</v>
      </c>
      <c r="V85" s="617">
        <f t="shared" si="16"/>
        <v>25004696.50864584</v>
      </c>
      <c r="W85" s="643">
        <f t="shared" si="17"/>
        <v>25.00469650864584</v>
      </c>
    </row>
    <row r="86" spans="3:23" ht="15">
      <c r="C86" s="28">
        <v>2018</v>
      </c>
      <c r="D86" s="27" t="s">
        <v>97</v>
      </c>
      <c r="E86" s="119">
        <f>'IB 4D1a - Población y cobertura'!F38/'IB 4D1a - Población y cobertura'!D38</f>
        <v>0.23298896305405142</v>
      </c>
      <c r="F86" s="120">
        <f>'IP 4D1a - FE y DBO'!F32</f>
        <v>586959858</v>
      </c>
      <c r="G86" s="121">
        <v>0</v>
      </c>
      <c r="H86" s="121">
        <v>0</v>
      </c>
      <c r="I86" s="52">
        <f>'IB 4D1a - Tipos de tratamiento'!D281</f>
        <v>0.1254330547586379</v>
      </c>
      <c r="J86" s="25">
        <f>'IP 4D1a - FE y DBO'!$G$52</f>
        <v>0.12</v>
      </c>
      <c r="K86" s="357">
        <f t="shared" si="11"/>
        <v>0.003506942083310051</v>
      </c>
      <c r="L86" s="52">
        <f>'IB 4D1a - Tipos de tratamiento'!E281</f>
        <v>0.1</v>
      </c>
      <c r="M86" s="122">
        <f>'IP 4D1a - FE y DBO'!$G$55</f>
        <v>0.06</v>
      </c>
      <c r="N86" s="357">
        <f t="shared" si="12"/>
        <v>0.0013979337783243085</v>
      </c>
      <c r="O86" s="53">
        <f>'IB 4D1a - Tipos de tratamiento'!F281</f>
        <v>0.46499999999999997</v>
      </c>
      <c r="P86" s="118">
        <f>'IP 4D1a - FE y DBO'!$G$54</f>
        <v>0.3</v>
      </c>
      <c r="Q86" s="357">
        <f t="shared" si="13"/>
        <v>0.03250196034604017</v>
      </c>
      <c r="R86" s="53">
        <f>'IB 4D1a - Tipos de tratamiento'!G281</f>
        <v>0.3095669452413621</v>
      </c>
      <c r="S86" s="118">
        <f>'IP 4D1a - FE y DBO'!$G$45</f>
        <v>0.06</v>
      </c>
      <c r="T86" s="357">
        <f t="shared" si="14"/>
        <v>0.004327540894055715</v>
      </c>
      <c r="U86" s="621">
        <f t="shared" si="15"/>
        <v>0.041734377101730245</v>
      </c>
      <c r="V86" s="617">
        <f t="shared" si="16"/>
        <v>24496404.057350036</v>
      </c>
      <c r="W86" s="643">
        <f t="shared" si="17"/>
        <v>24.496404057350034</v>
      </c>
    </row>
    <row r="87" spans="3:23" ht="15">
      <c r="C87" s="28">
        <v>2019</v>
      </c>
      <c r="D87" s="27" t="s">
        <v>97</v>
      </c>
      <c r="E87" s="119">
        <f>'IB 4D1a - Población y cobertura'!F39/'IB 4D1a - Población y cobertura'!D39</f>
        <v>0.23298896305405142</v>
      </c>
      <c r="F87" s="120">
        <f>'IP 4D1a - FE y DBO'!F33</f>
        <v>593043057.5</v>
      </c>
      <c r="G87" s="121">
        <v>0</v>
      </c>
      <c r="H87" s="121">
        <v>0</v>
      </c>
      <c r="I87" s="52">
        <f>'IB 4D1a - Tipos de tratamiento'!D282</f>
        <v>0.12107696929275781</v>
      </c>
      <c r="J87" s="25">
        <f>'IP 4D1a - FE y DBO'!$G$52</f>
        <v>0.12</v>
      </c>
      <c r="K87" s="357">
        <f t="shared" si="11"/>
        <v>0.003385151703029624</v>
      </c>
      <c r="L87" s="52">
        <f>'IB 4D1a - Tipos de tratamiento'!E282</f>
        <v>0.097</v>
      </c>
      <c r="M87" s="122">
        <f>'IP 4D1a - FE y DBO'!$G$55</f>
        <v>0.06</v>
      </c>
      <c r="N87" s="357">
        <f t="shared" si="12"/>
        <v>0.0013559957649745792</v>
      </c>
      <c r="O87" s="53">
        <f>'IB 4D1a - Tipos de tratamiento'!F282</f>
        <v>0.48</v>
      </c>
      <c r="P87" s="118">
        <f>'IP 4D1a - FE y DBO'!$G$54</f>
        <v>0.3</v>
      </c>
      <c r="Q87" s="357">
        <f t="shared" si="13"/>
        <v>0.0335504106797834</v>
      </c>
      <c r="R87" s="53">
        <f>'IB 4D1a - Tipos de tratamiento'!G282</f>
        <v>0.3019230307072422</v>
      </c>
      <c r="S87" s="118">
        <f>'IP 4D1a - FE y DBO'!$G$45</f>
        <v>0.06</v>
      </c>
      <c r="T87" s="357">
        <f t="shared" si="14"/>
        <v>0.004220684030797013</v>
      </c>
      <c r="U87" s="621">
        <f t="shared" si="15"/>
        <v>0.04251224217858462</v>
      </c>
      <c r="V87" s="617">
        <f t="shared" si="16"/>
        <v>25211590.082768284</v>
      </c>
      <c r="W87" s="643">
        <f t="shared" si="17"/>
        <v>25.211590082768282</v>
      </c>
    </row>
    <row r="88" ht="15">
      <c r="C88" s="5" t="s">
        <v>494</v>
      </c>
    </row>
    <row r="90" spans="3:6" ht="30.6" customHeight="1">
      <c r="C90" s="866" t="s">
        <v>481</v>
      </c>
      <c r="D90" s="866"/>
      <c r="E90" s="866"/>
      <c r="F90" s="866"/>
    </row>
    <row r="92" spans="3:8" ht="15">
      <c r="C92" s="865" t="s">
        <v>38</v>
      </c>
      <c r="D92" s="496" t="s">
        <v>98</v>
      </c>
      <c r="E92" s="496" t="s">
        <v>40</v>
      </c>
      <c r="F92" s="496" t="s">
        <v>53</v>
      </c>
      <c r="G92" s="62"/>
      <c r="H92" s="62"/>
    </row>
    <row r="93" spans="3:8" ht="18">
      <c r="C93" s="865"/>
      <c r="D93" s="640" t="s">
        <v>393</v>
      </c>
      <c r="E93" s="640" t="s">
        <v>394</v>
      </c>
      <c r="F93" s="640" t="s">
        <v>393</v>
      </c>
      <c r="G93" s="96"/>
      <c r="H93" s="51"/>
    </row>
    <row r="94" spans="3:8" ht="15">
      <c r="C94" s="496">
        <v>1994</v>
      </c>
      <c r="D94" s="644">
        <f aca="true" t="shared" si="18" ref="D94:D119">AF23</f>
        <v>39.20706950195295</v>
      </c>
      <c r="E94" s="644">
        <f aca="true" t="shared" si="19" ref="E94:E119">W62</f>
        <v>16.54569306106521</v>
      </c>
      <c r="F94" s="644">
        <f>D94+E94</f>
        <v>55.752762563018166</v>
      </c>
      <c r="G94" s="96"/>
      <c r="H94" s="96"/>
    </row>
    <row r="95" spans="3:8" ht="15">
      <c r="C95" s="496">
        <v>1995</v>
      </c>
      <c r="D95" s="644">
        <f t="shared" si="18"/>
        <v>40.315619579398565</v>
      </c>
      <c r="E95" s="644">
        <f t="shared" si="19"/>
        <v>17.52700229786424</v>
      </c>
      <c r="F95" s="644">
        <f aca="true" t="shared" si="20" ref="F95:F119">D95+E95</f>
        <v>57.8426218772628</v>
      </c>
      <c r="G95" s="636"/>
      <c r="H95" s="96"/>
    </row>
    <row r="96" spans="3:8" ht="15">
      <c r="C96" s="496">
        <v>1996</v>
      </c>
      <c r="D96" s="644">
        <f t="shared" si="18"/>
        <v>41.44997107889839</v>
      </c>
      <c r="E96" s="644">
        <f t="shared" si="19"/>
        <v>18.530624082271807</v>
      </c>
      <c r="F96" s="644">
        <f t="shared" si="20"/>
        <v>59.9805951611702</v>
      </c>
      <c r="G96" s="636"/>
      <c r="H96" s="96"/>
    </row>
    <row r="97" spans="3:8" ht="15">
      <c r="C97" s="496">
        <v>1997</v>
      </c>
      <c r="D97" s="644">
        <f t="shared" si="18"/>
        <v>42.611704977817055</v>
      </c>
      <c r="E97" s="644">
        <f t="shared" si="19"/>
        <v>19.55660079480415</v>
      </c>
      <c r="F97" s="644">
        <f t="shared" si="20"/>
        <v>62.16830577262121</v>
      </c>
      <c r="G97" s="636"/>
      <c r="H97" s="96"/>
    </row>
    <row r="98" spans="3:8" ht="15">
      <c r="C98" s="496">
        <v>1998</v>
      </c>
      <c r="D98" s="644">
        <f t="shared" si="18"/>
        <v>43.79518849612305</v>
      </c>
      <c r="E98" s="644">
        <f t="shared" si="19"/>
        <v>20.60227842852467</v>
      </c>
      <c r="F98" s="644">
        <f t="shared" si="20"/>
        <v>64.39746692464772</v>
      </c>
      <c r="G98" s="636"/>
      <c r="H98" s="96"/>
    </row>
    <row r="99" spans="3:8" ht="15">
      <c r="C99" s="496">
        <v>1999</v>
      </c>
      <c r="D99" s="644">
        <f t="shared" si="18"/>
        <v>44.99430645447429</v>
      </c>
      <c r="E99" s="644">
        <f t="shared" si="19"/>
        <v>21.66466377609816</v>
      </c>
      <c r="F99" s="644">
        <f t="shared" si="20"/>
        <v>66.65897023057245</v>
      </c>
      <c r="G99" s="636"/>
      <c r="H99" s="96"/>
    </row>
    <row r="100" spans="3:8" ht="15">
      <c r="C100" s="496">
        <v>2000</v>
      </c>
      <c r="D100" s="644">
        <f t="shared" si="18"/>
        <v>46.202353679375314</v>
      </c>
      <c r="E100" s="644">
        <f t="shared" si="19"/>
        <v>22.740397279782446</v>
      </c>
      <c r="F100" s="644">
        <f t="shared" si="20"/>
        <v>68.94275095915776</v>
      </c>
      <c r="G100" s="636"/>
      <c r="H100" s="63"/>
    </row>
    <row r="101" spans="3:8" ht="15">
      <c r="C101" s="496">
        <v>2001</v>
      </c>
      <c r="D101" s="644">
        <f t="shared" si="18"/>
        <v>47.97632246577639</v>
      </c>
      <c r="E101" s="644">
        <f t="shared" si="19"/>
        <v>23.360384536065784</v>
      </c>
      <c r="F101" s="644">
        <f t="shared" si="20"/>
        <v>71.33670700184217</v>
      </c>
      <c r="G101" s="636"/>
      <c r="H101" s="63"/>
    </row>
    <row r="102" spans="3:8" ht="15">
      <c r="C102" s="496">
        <v>2002</v>
      </c>
      <c r="D102" s="644">
        <f t="shared" si="18"/>
        <v>49.79490485091192</v>
      </c>
      <c r="E102" s="644">
        <f t="shared" si="19"/>
        <v>23.954933748384242</v>
      </c>
      <c r="F102" s="644">
        <f t="shared" si="20"/>
        <v>73.74983859929617</v>
      </c>
      <c r="G102" s="636"/>
      <c r="H102" s="63"/>
    </row>
    <row r="103" spans="3:8" ht="15">
      <c r="C103" s="496">
        <v>2003</v>
      </c>
      <c r="D103" s="644">
        <f t="shared" si="18"/>
        <v>51.66173296474242</v>
      </c>
      <c r="E103" s="644">
        <f t="shared" si="19"/>
        <v>24.524524865686633</v>
      </c>
      <c r="F103" s="644">
        <f t="shared" si="20"/>
        <v>76.18625783042906</v>
      </c>
      <c r="G103" s="636"/>
      <c r="H103" s="63"/>
    </row>
    <row r="104" spans="3:8" ht="15">
      <c r="C104" s="496">
        <v>2004</v>
      </c>
      <c r="D104" s="644">
        <f t="shared" si="18"/>
        <v>53.580494424346966</v>
      </c>
      <c r="E104" s="644">
        <f t="shared" si="19"/>
        <v>25.069758593634447</v>
      </c>
      <c r="F104" s="644">
        <f t="shared" si="20"/>
        <v>78.65025301798141</v>
      </c>
      <c r="G104" s="636"/>
      <c r="H104" s="63"/>
    </row>
    <row r="105" spans="3:8" ht="15">
      <c r="C105" s="496">
        <v>2005</v>
      </c>
      <c r="D105" s="644">
        <f t="shared" si="18"/>
        <v>55.556024264824686</v>
      </c>
      <c r="E105" s="644">
        <f t="shared" si="19"/>
        <v>25.591363133299186</v>
      </c>
      <c r="F105" s="644">
        <f t="shared" si="20"/>
        <v>81.14738739812387</v>
      </c>
      <c r="G105" s="636"/>
      <c r="H105" s="63"/>
    </row>
    <row r="106" spans="3:8" ht="15">
      <c r="C106" s="496">
        <v>2006</v>
      </c>
      <c r="D106" s="644">
        <f t="shared" si="18"/>
        <v>57.09530619155772</v>
      </c>
      <c r="E106" s="644">
        <f t="shared" si="19"/>
        <v>26.27205297465121</v>
      </c>
      <c r="F106" s="644">
        <f t="shared" si="20"/>
        <v>83.36735916620893</v>
      </c>
      <c r="G106" s="636"/>
      <c r="H106" s="63"/>
    </row>
    <row r="107" spans="3:8" ht="15">
      <c r="C107" s="496">
        <v>2007</v>
      </c>
      <c r="D107" s="644">
        <f t="shared" si="18"/>
        <v>58.63101878099137</v>
      </c>
      <c r="E107" s="644">
        <f t="shared" si="19"/>
        <v>26.92096630611587</v>
      </c>
      <c r="F107" s="644">
        <f t="shared" si="20"/>
        <v>85.55198508710724</v>
      </c>
      <c r="G107" s="636"/>
      <c r="H107" s="63"/>
    </row>
    <row r="108" spans="3:8" ht="15">
      <c r="C108" s="496">
        <v>2008</v>
      </c>
      <c r="D108" s="644">
        <f t="shared" si="18"/>
        <v>59.91219801412231</v>
      </c>
      <c r="E108" s="644">
        <f t="shared" si="19"/>
        <v>26.686174452437623</v>
      </c>
      <c r="F108" s="644">
        <f t="shared" si="20"/>
        <v>86.59837246655994</v>
      </c>
      <c r="G108" s="636"/>
      <c r="H108" s="63"/>
    </row>
    <row r="109" spans="3:8" ht="15">
      <c r="C109" s="496">
        <v>2009</v>
      </c>
      <c r="D109" s="644">
        <f t="shared" si="18"/>
        <v>61.28493767461449</v>
      </c>
      <c r="E109" s="644">
        <f t="shared" si="19"/>
        <v>26.445510222071906</v>
      </c>
      <c r="F109" s="644">
        <f t="shared" si="20"/>
        <v>87.7304478966864</v>
      </c>
      <c r="G109" s="636"/>
      <c r="H109" s="63"/>
    </row>
    <row r="110" spans="3:8" ht="15">
      <c r="C110" s="496">
        <v>2010</v>
      </c>
      <c r="D110" s="644">
        <f t="shared" si="18"/>
        <v>62.77111522008773</v>
      </c>
      <c r="E110" s="644">
        <f t="shared" si="19"/>
        <v>26.203842836378616</v>
      </c>
      <c r="F110" s="644">
        <f t="shared" si="20"/>
        <v>88.97495805646635</v>
      </c>
      <c r="G110" s="636"/>
      <c r="H110" s="63"/>
    </row>
    <row r="111" spans="3:8" ht="15">
      <c r="C111" s="496">
        <v>2011</v>
      </c>
      <c r="D111" s="644">
        <f t="shared" si="18"/>
        <v>63.2422122880761</v>
      </c>
      <c r="E111" s="644">
        <f t="shared" si="19"/>
        <v>25.962003331432285</v>
      </c>
      <c r="F111" s="644">
        <f t="shared" si="20"/>
        <v>89.20421561950837</v>
      </c>
      <c r="G111" s="636"/>
      <c r="H111" s="63"/>
    </row>
    <row r="112" spans="3:8" ht="15">
      <c r="C112" s="496">
        <v>2012</v>
      </c>
      <c r="D112" s="644">
        <f t="shared" si="18"/>
        <v>62.90797057555276</v>
      </c>
      <c r="E112" s="644">
        <f t="shared" si="19"/>
        <v>25.717081450745923</v>
      </c>
      <c r="F112" s="644">
        <f t="shared" si="20"/>
        <v>88.62505202629868</v>
      </c>
      <c r="G112" s="636"/>
      <c r="H112" s="63"/>
    </row>
    <row r="113" spans="3:8" ht="15">
      <c r="C113" s="496">
        <v>2013</v>
      </c>
      <c r="D113" s="644">
        <f t="shared" si="18"/>
        <v>72.21080425385564</v>
      </c>
      <c r="E113" s="644">
        <f t="shared" si="19"/>
        <v>25.082787315118622</v>
      </c>
      <c r="F113" s="644">
        <f t="shared" si="20"/>
        <v>97.29359156897426</v>
      </c>
      <c r="G113" s="636"/>
      <c r="H113" s="63"/>
    </row>
    <row r="114" spans="3:8" ht="15">
      <c r="C114" s="496">
        <v>2014</v>
      </c>
      <c r="D114" s="644">
        <f t="shared" si="18"/>
        <v>80.32533898610734</v>
      </c>
      <c r="E114" s="644">
        <f t="shared" si="19"/>
        <v>25.295880561658414</v>
      </c>
      <c r="F114" s="644">
        <f t="shared" si="20"/>
        <v>105.62121954776575</v>
      </c>
      <c r="G114" s="636"/>
      <c r="H114" s="63"/>
    </row>
    <row r="115" spans="3:8" ht="15">
      <c r="C115" s="496">
        <v>2015</v>
      </c>
      <c r="D115" s="644">
        <f t="shared" si="18"/>
        <v>77.51794777976578</v>
      </c>
      <c r="E115" s="644">
        <f t="shared" si="19"/>
        <v>24.117137347130768</v>
      </c>
      <c r="F115" s="644">
        <f t="shared" si="20"/>
        <v>101.63508512689654</v>
      </c>
      <c r="G115" s="636"/>
      <c r="H115" s="63"/>
    </row>
    <row r="116" spans="3:8" ht="15">
      <c r="C116" s="496">
        <v>2016</v>
      </c>
      <c r="D116" s="644">
        <f t="shared" si="18"/>
        <v>72.16963361261446</v>
      </c>
      <c r="E116" s="644">
        <f t="shared" si="19"/>
        <v>24.432608545101413</v>
      </c>
      <c r="F116" s="644">
        <f t="shared" si="20"/>
        <v>96.60224215771588</v>
      </c>
      <c r="G116" s="636"/>
      <c r="H116" s="63"/>
    </row>
    <row r="117" spans="3:7" ht="15">
      <c r="C117" s="496">
        <v>2017</v>
      </c>
      <c r="D117" s="644">
        <f t="shared" si="18"/>
        <v>71.4517505968833</v>
      </c>
      <c r="E117" s="644">
        <f t="shared" si="19"/>
        <v>25.00469650864584</v>
      </c>
      <c r="F117" s="644">
        <f t="shared" si="20"/>
        <v>96.45644710552914</v>
      </c>
      <c r="G117" s="636"/>
    </row>
    <row r="118" spans="3:7" ht="15">
      <c r="C118" s="496">
        <v>2018</v>
      </c>
      <c r="D118" s="644">
        <f t="shared" si="18"/>
        <v>72.24635640708787</v>
      </c>
      <c r="E118" s="644">
        <f t="shared" si="19"/>
        <v>24.496404057350034</v>
      </c>
      <c r="F118" s="644">
        <f t="shared" si="20"/>
        <v>96.74276046443791</v>
      </c>
      <c r="G118" s="636"/>
    </row>
    <row r="119" spans="3:7" ht="15">
      <c r="C119" s="496">
        <v>2019</v>
      </c>
      <c r="D119" s="644">
        <f t="shared" si="18"/>
        <v>62.060470430529485</v>
      </c>
      <c r="E119" s="644">
        <f t="shared" si="19"/>
        <v>25.211590082768282</v>
      </c>
      <c r="F119" s="644">
        <f t="shared" si="20"/>
        <v>87.27206051329776</v>
      </c>
      <c r="G119" s="636"/>
    </row>
  </sheetData>
  <mergeCells count="36">
    <mergeCell ref="AA20:AC20"/>
    <mergeCell ref="B2:K2"/>
    <mergeCell ref="D4:E4"/>
    <mergeCell ref="D5:E5"/>
    <mergeCell ref="D7:E7"/>
    <mergeCell ref="C20:C21"/>
    <mergeCell ref="D20:D21"/>
    <mergeCell ref="E20:E21"/>
    <mergeCell ref="F20:F21"/>
    <mergeCell ref="G20:G21"/>
    <mergeCell ref="H20:H21"/>
    <mergeCell ref="D6:E6"/>
    <mergeCell ref="O20:Q20"/>
    <mergeCell ref="AF20:AF21"/>
    <mergeCell ref="C59:C60"/>
    <mergeCell ref="D59:D60"/>
    <mergeCell ref="E59:E60"/>
    <mergeCell ref="I59:K59"/>
    <mergeCell ref="L59:N59"/>
    <mergeCell ref="I20:K20"/>
    <mergeCell ref="L20:N20"/>
    <mergeCell ref="R20:T20"/>
    <mergeCell ref="F59:F60"/>
    <mergeCell ref="G59:G60"/>
    <mergeCell ref="H59:H60"/>
    <mergeCell ref="U20:W20"/>
    <mergeCell ref="X20:Z20"/>
    <mergeCell ref="AE20:AE21"/>
    <mergeCell ref="AD20:AD21"/>
    <mergeCell ref="W59:W60"/>
    <mergeCell ref="O59:Q59"/>
    <mergeCell ref="R59:T59"/>
    <mergeCell ref="C92:C93"/>
    <mergeCell ref="C90:F90"/>
    <mergeCell ref="U59:U60"/>
    <mergeCell ref="V59:V60"/>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B2:L37"/>
  <sheetViews>
    <sheetView zoomScale="70" zoomScaleNormal="70" workbookViewId="0" topLeftCell="A1">
      <selection activeCell="F45" sqref="F45"/>
    </sheetView>
  </sheetViews>
  <sheetFormatPr defaultColWidth="11.421875" defaultRowHeight="15"/>
  <cols>
    <col min="1" max="1" width="3.28125" style="1" customWidth="1"/>
    <col min="2" max="2" width="20.7109375" style="1" customWidth="1"/>
    <col min="3" max="3" width="25.140625" style="1" customWidth="1"/>
    <col min="4" max="4" width="22.421875" style="1" customWidth="1"/>
    <col min="5" max="5" width="22.7109375" style="1" customWidth="1"/>
    <col min="6" max="7" width="29.00390625" style="1" customWidth="1"/>
    <col min="8" max="8" width="23.00390625" style="1" customWidth="1"/>
    <col min="9" max="9" width="26.00390625" style="1" customWidth="1"/>
    <col min="10" max="10" width="17.57421875" style="90" customWidth="1"/>
    <col min="11" max="11" width="15.8515625" style="1" customWidth="1"/>
    <col min="12" max="12" width="15.28125" style="1" customWidth="1"/>
    <col min="13" max="16384" width="11.421875" style="1" customWidth="1"/>
  </cols>
  <sheetData>
    <row r="2" spans="2:10" ht="15.75" customHeight="1">
      <c r="B2" s="886" t="s">
        <v>28</v>
      </c>
      <c r="C2" s="886"/>
      <c r="D2" s="886"/>
      <c r="E2" s="886"/>
      <c r="F2" s="886"/>
      <c r="G2" s="886"/>
      <c r="H2" s="886"/>
      <c r="I2" s="886"/>
      <c r="J2" s="886"/>
    </row>
    <row r="3" spans="2:10" ht="15">
      <c r="B3" s="2"/>
      <c r="C3" s="2"/>
      <c r="D3" s="2"/>
      <c r="E3" s="2"/>
      <c r="F3" s="2"/>
      <c r="G3" s="2"/>
      <c r="H3" s="2"/>
      <c r="I3" s="2"/>
      <c r="J3" s="91"/>
    </row>
    <row r="4" spans="2:10" ht="15">
      <c r="B4" s="7" t="s">
        <v>16</v>
      </c>
      <c r="C4" s="887" t="s">
        <v>17</v>
      </c>
      <c r="D4" s="887"/>
      <c r="E4" s="2"/>
      <c r="F4" s="2"/>
      <c r="G4" s="2"/>
      <c r="H4" s="2"/>
      <c r="I4" s="2"/>
      <c r="J4" s="91"/>
    </row>
    <row r="5" spans="2:10" ht="15">
      <c r="B5" s="7" t="s">
        <v>18</v>
      </c>
      <c r="C5" s="887" t="s">
        <v>88</v>
      </c>
      <c r="D5" s="887"/>
      <c r="E5" s="2"/>
      <c r="F5" s="2"/>
      <c r="G5" s="2"/>
      <c r="H5" s="2"/>
      <c r="I5" s="2"/>
      <c r="J5" s="91"/>
    </row>
    <row r="6" spans="2:10" ht="15">
      <c r="B6" s="7" t="s">
        <v>25</v>
      </c>
      <c r="C6" s="888" t="s">
        <v>229</v>
      </c>
      <c r="D6" s="889"/>
      <c r="E6" s="2"/>
      <c r="F6" s="2"/>
      <c r="G6" s="2"/>
      <c r="H6" s="2"/>
      <c r="I6" s="2"/>
      <c r="J6" s="91"/>
    </row>
    <row r="7" spans="2:10" ht="15">
      <c r="B7" s="7" t="s">
        <v>19</v>
      </c>
      <c r="C7" s="887" t="s">
        <v>101</v>
      </c>
      <c r="D7" s="887"/>
      <c r="E7" s="2"/>
      <c r="F7" s="2"/>
      <c r="G7" s="2"/>
      <c r="H7" s="2"/>
      <c r="I7" s="2"/>
      <c r="J7" s="91"/>
    </row>
    <row r="8" ht="15">
      <c r="H8" s="2"/>
    </row>
    <row r="9" spans="9:12" ht="15">
      <c r="I9" s="92" t="s">
        <v>108</v>
      </c>
      <c r="J9" s="92" t="s">
        <v>109</v>
      </c>
      <c r="K9" s="92" t="s">
        <v>110</v>
      </c>
      <c r="L9" s="639" t="s">
        <v>267</v>
      </c>
    </row>
    <row r="10" spans="2:12" ht="60">
      <c r="B10" s="27" t="s">
        <v>38</v>
      </c>
      <c r="C10" s="26" t="s">
        <v>69</v>
      </c>
      <c r="D10" s="26" t="s">
        <v>308</v>
      </c>
      <c r="E10" s="26" t="s">
        <v>309</v>
      </c>
      <c r="F10" s="26" t="s">
        <v>310</v>
      </c>
      <c r="G10" s="26" t="s">
        <v>99</v>
      </c>
      <c r="H10" s="26" t="s">
        <v>311</v>
      </c>
      <c r="I10" s="26" t="s">
        <v>312</v>
      </c>
      <c r="J10" s="26" t="s">
        <v>395</v>
      </c>
      <c r="K10" s="26" t="s">
        <v>404</v>
      </c>
      <c r="L10" s="640" t="s">
        <v>396</v>
      </c>
    </row>
    <row r="11" spans="2:12" ht="15">
      <c r="B11" s="25">
        <v>1994</v>
      </c>
      <c r="C11" s="35">
        <f>'IB 4D1a - Población y cobertura'!D14</f>
        <v>23501974</v>
      </c>
      <c r="D11" s="35">
        <f>'IB 4D1b - Consumo de proteína'!E19</f>
        <v>22.995</v>
      </c>
      <c r="E11" s="25">
        <f>Factores!$C$46</f>
        <v>0.16</v>
      </c>
      <c r="F11" s="25">
        <f>Factores!$C$51</f>
        <v>1.1</v>
      </c>
      <c r="G11" s="25">
        <f>Factores!$C$72</f>
        <v>1.25</v>
      </c>
      <c r="H11" s="25">
        <f>Factores!$C$56</f>
        <v>0</v>
      </c>
      <c r="I11" s="54">
        <f aca="true" t="shared" si="0" ref="I11:I16">(C11*D11*E11*F11*G11)-H11</f>
        <v>118894136.26860002</v>
      </c>
      <c r="J11" s="28">
        <f>Factores!$C$61</f>
        <v>0.005</v>
      </c>
      <c r="K11" s="97">
        <f>Factores!$C$66</f>
        <v>1.5714285714285714</v>
      </c>
      <c r="L11" s="641">
        <f aca="true" t="shared" si="1" ref="L11:L16">(I11*J11*K11)/1000000</f>
        <v>0.9341682135390003</v>
      </c>
    </row>
    <row r="12" spans="2:12" ht="15">
      <c r="B12" s="25">
        <v>1995</v>
      </c>
      <c r="C12" s="35">
        <f>'IB 4D1a - Población y cobertura'!D15</f>
        <v>23926300</v>
      </c>
      <c r="D12" s="35">
        <f>'IB 4D1b - Consumo de proteína'!E20</f>
        <v>22.995</v>
      </c>
      <c r="E12" s="25">
        <f>Factores!$C$46</f>
        <v>0.16</v>
      </c>
      <c r="F12" s="25">
        <f>Factores!$C$51</f>
        <v>1.1</v>
      </c>
      <c r="G12" s="25">
        <f>Factores!$C$72</f>
        <v>1.25</v>
      </c>
      <c r="H12" s="25">
        <f>Factores!$C$56</f>
        <v>0</v>
      </c>
      <c r="I12" s="54">
        <f t="shared" si="0"/>
        <v>121040759.07000002</v>
      </c>
      <c r="J12" s="28">
        <f>Factores!$C$61</f>
        <v>0.005</v>
      </c>
      <c r="K12" s="97">
        <f>Factores!$C$66</f>
        <v>1.5714285714285714</v>
      </c>
      <c r="L12" s="641">
        <f t="shared" si="1"/>
        <v>0.9510345355500003</v>
      </c>
    </row>
    <row r="13" spans="2:12" ht="15">
      <c r="B13" s="25">
        <v>1996</v>
      </c>
      <c r="C13" s="35">
        <f>'IB 4D1a - Población y cobertura'!D16</f>
        <v>24348132</v>
      </c>
      <c r="D13" s="35">
        <f>'IB 4D1b - Consumo de proteína'!E21</f>
        <v>22.995</v>
      </c>
      <c r="E13" s="25">
        <f>Factores!$C$46</f>
        <v>0.16</v>
      </c>
      <c r="F13" s="25">
        <f>Factores!$C$51</f>
        <v>1.1</v>
      </c>
      <c r="G13" s="25">
        <f>Factores!$C$72</f>
        <v>1.25</v>
      </c>
      <c r="H13" s="25">
        <f>Factores!$C$56</f>
        <v>0</v>
      </c>
      <c r="I13" s="54">
        <f t="shared" si="0"/>
        <v>123174764.97480002</v>
      </c>
      <c r="J13" s="28">
        <f>Factores!$C$61</f>
        <v>0.005</v>
      </c>
      <c r="K13" s="97">
        <f>Factores!$C$66</f>
        <v>1.5714285714285714</v>
      </c>
      <c r="L13" s="641">
        <f t="shared" si="1"/>
        <v>0.9678017248020002</v>
      </c>
    </row>
    <row r="14" spans="2:12" ht="15">
      <c r="B14" s="25">
        <v>1997</v>
      </c>
      <c r="C14" s="35">
        <f>'IB 4D1a - Población y cobertura'!D17</f>
        <v>24767794</v>
      </c>
      <c r="D14" s="35">
        <f>'IB 4D1b - Consumo de proteína'!E22</f>
        <v>22.995</v>
      </c>
      <c r="E14" s="25">
        <f>Factores!$C$46</f>
        <v>0.16</v>
      </c>
      <c r="F14" s="25">
        <f>Factores!$C$51</f>
        <v>1.1</v>
      </c>
      <c r="G14" s="25">
        <f>Factores!$C$72</f>
        <v>1.25</v>
      </c>
      <c r="H14" s="25">
        <f>Factores!$C$56</f>
        <v>0</v>
      </c>
      <c r="I14" s="54">
        <f t="shared" si="0"/>
        <v>125297793.0666</v>
      </c>
      <c r="J14" s="28">
        <f>Factores!$C$61</f>
        <v>0.005</v>
      </c>
      <c r="K14" s="97">
        <f>Factores!$C$66</f>
        <v>1.5714285714285714</v>
      </c>
      <c r="L14" s="641">
        <f t="shared" si="1"/>
        <v>0.9844826598089998</v>
      </c>
    </row>
    <row r="15" spans="2:12" ht="15">
      <c r="B15" s="25">
        <v>1998</v>
      </c>
      <c r="C15" s="35">
        <f>'IB 4D1a - Población y cobertura'!D18</f>
        <v>25182269</v>
      </c>
      <c r="D15" s="35">
        <f>'IB 4D1b - Consumo de proteína'!E23</f>
        <v>23.116666666666667</v>
      </c>
      <c r="E15" s="25">
        <f>Factores!$C$46</f>
        <v>0.16</v>
      </c>
      <c r="F15" s="25">
        <f>Factores!$C$51</f>
        <v>1.1</v>
      </c>
      <c r="G15" s="25">
        <f>Factores!$C$72</f>
        <v>1.25</v>
      </c>
      <c r="H15" s="25">
        <f>Factores!$C$56</f>
        <v>0</v>
      </c>
      <c r="I15" s="54">
        <f t="shared" si="0"/>
        <v>128068626.04433335</v>
      </c>
      <c r="J15" s="28">
        <f>Factores!$C$61</f>
        <v>0.005</v>
      </c>
      <c r="K15" s="97">
        <f>Factores!$C$66</f>
        <v>1.5714285714285714</v>
      </c>
      <c r="L15" s="641">
        <f t="shared" si="1"/>
        <v>1.0062534903483336</v>
      </c>
    </row>
    <row r="16" spans="2:12" ht="15">
      <c r="B16" s="25">
        <v>1999</v>
      </c>
      <c r="C16" s="35">
        <f>'IB 4D1a - Población y cobertura'!D19</f>
        <v>25588546</v>
      </c>
      <c r="D16" s="35">
        <f>'IB 4D1b - Consumo de proteína'!E24</f>
        <v>23.238333333333333</v>
      </c>
      <c r="E16" s="25">
        <f>Factores!$C$46</f>
        <v>0.16</v>
      </c>
      <c r="F16" s="25">
        <f>Factores!$C$51</f>
        <v>1.1</v>
      </c>
      <c r="G16" s="25">
        <f>Factores!$C$72</f>
        <v>1.25</v>
      </c>
      <c r="H16" s="25">
        <f>Factores!$C$56</f>
        <v>0</v>
      </c>
      <c r="I16" s="54">
        <f t="shared" si="0"/>
        <v>130819735.52193336</v>
      </c>
      <c r="J16" s="28">
        <f>Factores!$C$61</f>
        <v>0.005</v>
      </c>
      <c r="K16" s="97">
        <f>Factores!$C$66</f>
        <v>1.5714285714285714</v>
      </c>
      <c r="L16" s="641">
        <f t="shared" si="1"/>
        <v>1.0278693505294765</v>
      </c>
    </row>
    <row r="17" spans="2:12" ht="15">
      <c r="B17" s="25">
        <v>2000</v>
      </c>
      <c r="C17" s="35">
        <f>'IB 4D1a - Población y cobertura'!D20</f>
        <v>25983588</v>
      </c>
      <c r="D17" s="35">
        <f>'IB 4D1b - Consumo de proteína'!E25</f>
        <v>23.36</v>
      </c>
      <c r="E17" s="25">
        <f>Factores!$C$46</f>
        <v>0.16</v>
      </c>
      <c r="F17" s="25">
        <f>Factores!$C$51</f>
        <v>1.1</v>
      </c>
      <c r="G17" s="25">
        <f>Factores!$C$72</f>
        <v>1.25</v>
      </c>
      <c r="H17" s="25">
        <f>Factores!$C$56</f>
        <v>0</v>
      </c>
      <c r="I17" s="54">
        <f>(C17*D17*E17*F17*G17)-H17</f>
        <v>133534855.44960001</v>
      </c>
      <c r="J17" s="28">
        <f>Factores!$C$61</f>
        <v>0.005</v>
      </c>
      <c r="K17" s="97">
        <f>Factores!$C$66</f>
        <v>1.5714285714285714</v>
      </c>
      <c r="L17" s="641">
        <f aca="true" t="shared" si="2" ref="L17:L36">(I17*J17*K17)/1000000</f>
        <v>1.0492024356754286</v>
      </c>
    </row>
    <row r="18" spans="2:12" ht="15">
      <c r="B18" s="25">
        <v>2001</v>
      </c>
      <c r="C18" s="35">
        <f>'IB 4D1a - Población y cobertura'!D21</f>
        <v>26366533</v>
      </c>
      <c r="D18" s="35">
        <f>'IB 4D1b - Consumo de proteína'!E26</f>
        <v>23.36</v>
      </c>
      <c r="E18" s="25">
        <f>Factores!$C$46</f>
        <v>0.16</v>
      </c>
      <c r="F18" s="25">
        <f>Factores!$C$51</f>
        <v>1.1</v>
      </c>
      <c r="G18" s="25">
        <f>Factores!$C$72</f>
        <v>1.25</v>
      </c>
      <c r="H18" s="25">
        <f>Factores!$C$56</f>
        <v>0</v>
      </c>
      <c r="I18" s="54">
        <f aca="true" t="shared" si="3" ref="I18:I36">(C18*D18*E18*F18*G18)-H18</f>
        <v>135502886.39360002</v>
      </c>
      <c r="J18" s="28">
        <f>Factores!$C$61</f>
        <v>0.005</v>
      </c>
      <c r="K18" s="97">
        <f>Factores!$C$66</f>
        <v>1.5714285714285714</v>
      </c>
      <c r="L18" s="641">
        <f t="shared" si="2"/>
        <v>1.0646655359497146</v>
      </c>
    </row>
    <row r="19" spans="2:12" ht="15">
      <c r="B19" s="25">
        <v>2002</v>
      </c>
      <c r="C19" s="35">
        <f>'IB 4D1a - Población y cobertura'!D22</f>
        <v>26739379</v>
      </c>
      <c r="D19" s="35">
        <f>'IB 4D1b - Consumo de proteína'!E27</f>
        <v>23.36</v>
      </c>
      <c r="E19" s="25">
        <f>Factores!$C$46</f>
        <v>0.16</v>
      </c>
      <c r="F19" s="25">
        <f>Factores!$C$51</f>
        <v>1.1</v>
      </c>
      <c r="G19" s="25">
        <f>Factores!$C$72</f>
        <v>1.25</v>
      </c>
      <c r="H19" s="25">
        <f>Factores!$C$56</f>
        <v>0</v>
      </c>
      <c r="I19" s="54">
        <f t="shared" si="3"/>
        <v>137419016.5568</v>
      </c>
      <c r="J19" s="28">
        <f>Factores!$C$61</f>
        <v>0.005</v>
      </c>
      <c r="K19" s="97">
        <f>Factores!$C$66</f>
        <v>1.5714285714285714</v>
      </c>
      <c r="L19" s="641">
        <f t="shared" si="2"/>
        <v>1.0797208443748572</v>
      </c>
    </row>
    <row r="20" spans="2:12" ht="15">
      <c r="B20" s="25">
        <v>2003</v>
      </c>
      <c r="C20" s="35">
        <f>'IB 4D1a - Población y cobertura'!D23</f>
        <v>27103457</v>
      </c>
      <c r="D20" s="35">
        <f>'IB 4D1b - Consumo de proteína'!E28</f>
        <v>23.725</v>
      </c>
      <c r="E20" s="25">
        <f>Factores!$C$46</f>
        <v>0.16</v>
      </c>
      <c r="F20" s="25">
        <f>Factores!$C$51</f>
        <v>1.1</v>
      </c>
      <c r="G20" s="25">
        <f>Factores!$C$72</f>
        <v>1.25</v>
      </c>
      <c r="H20" s="25">
        <f>Factores!$C$56</f>
        <v>0</v>
      </c>
      <c r="I20" s="54">
        <f t="shared" si="3"/>
        <v>141466493.81150004</v>
      </c>
      <c r="J20" s="28">
        <f>Factores!$C$61</f>
        <v>0.005</v>
      </c>
      <c r="K20" s="97">
        <f>Factores!$C$66</f>
        <v>1.5714285714285714</v>
      </c>
      <c r="L20" s="641">
        <f t="shared" si="2"/>
        <v>1.111522451376072</v>
      </c>
    </row>
    <row r="21" spans="2:12" ht="15">
      <c r="B21" s="25">
        <v>2004</v>
      </c>
      <c r="C21" s="35">
        <f>'IB 4D1a - Población y cobertura'!D24</f>
        <v>27460073</v>
      </c>
      <c r="D21" s="35">
        <f>'IB 4D1b - Consumo de proteína'!E29</f>
        <v>24.090000000000003</v>
      </c>
      <c r="E21" s="25">
        <f>Factores!$C$46</f>
        <v>0.16</v>
      </c>
      <c r="F21" s="25">
        <f>Factores!$C$51</f>
        <v>1.1</v>
      </c>
      <c r="G21" s="25">
        <f>Factores!$C$72</f>
        <v>1.25</v>
      </c>
      <c r="H21" s="25">
        <f>Factores!$C$56</f>
        <v>0</v>
      </c>
      <c r="I21" s="54">
        <f t="shared" si="3"/>
        <v>145532894.88540003</v>
      </c>
      <c r="J21" s="28">
        <f>Factores!$C$61</f>
        <v>0.005</v>
      </c>
      <c r="K21" s="97">
        <f>Factores!$C$66</f>
        <v>1.5714285714285714</v>
      </c>
      <c r="L21" s="641">
        <f t="shared" si="2"/>
        <v>1.143472745528143</v>
      </c>
    </row>
    <row r="22" spans="2:12" ht="15">
      <c r="B22" s="25">
        <v>2005</v>
      </c>
      <c r="C22" s="35">
        <f>'IB 4D1a - Población y cobertura'!D25</f>
        <v>27810540</v>
      </c>
      <c r="D22" s="35">
        <f>'IB 4D1b - Consumo de proteína'!E30</f>
        <v>24.455000000000002</v>
      </c>
      <c r="E22" s="25">
        <f>Factores!$C$46</f>
        <v>0.16</v>
      </c>
      <c r="F22" s="25">
        <f>Factores!$C$51</f>
        <v>1.1</v>
      </c>
      <c r="G22" s="25">
        <f>Factores!$C$72</f>
        <v>1.25</v>
      </c>
      <c r="H22" s="25">
        <f>Factores!$C$56</f>
        <v>0</v>
      </c>
      <c r="I22" s="54">
        <f t="shared" si="3"/>
        <v>149623486.25400004</v>
      </c>
      <c r="J22" s="28">
        <f>Factores!$C$61</f>
        <v>0.005</v>
      </c>
      <c r="K22" s="97">
        <f>Factores!$C$66</f>
        <v>1.5714285714285714</v>
      </c>
      <c r="L22" s="641">
        <f t="shared" si="2"/>
        <v>1.1756131062814288</v>
      </c>
    </row>
    <row r="23" spans="2:12" ht="15">
      <c r="B23" s="25">
        <v>2006</v>
      </c>
      <c r="C23" s="35">
        <f>'IB 4D1a - Población y cobertura'!D26</f>
        <v>28151443</v>
      </c>
      <c r="D23" s="35">
        <f>'IB 4D1b - Consumo de proteína'!E31</f>
        <v>24.455000000000002</v>
      </c>
      <c r="E23" s="25">
        <f>Factores!$C$46</f>
        <v>0.16</v>
      </c>
      <c r="F23" s="25">
        <f>Factores!$C$51</f>
        <v>1.1</v>
      </c>
      <c r="G23" s="25">
        <f>Factores!$C$72</f>
        <v>1.25</v>
      </c>
      <c r="H23" s="25">
        <f>Factores!$C$56</f>
        <v>0</v>
      </c>
      <c r="I23" s="54">
        <f t="shared" si="3"/>
        <v>151457578.48430002</v>
      </c>
      <c r="J23" s="28">
        <f>Factores!$C$61</f>
        <v>0.005</v>
      </c>
      <c r="K23" s="97">
        <f>Factores!$C$66</f>
        <v>1.5714285714285714</v>
      </c>
      <c r="L23" s="641">
        <f t="shared" si="2"/>
        <v>1.1900238309480715</v>
      </c>
    </row>
    <row r="24" spans="2:12" ht="15">
      <c r="B24" s="25">
        <v>2007</v>
      </c>
      <c r="C24" s="35">
        <f>'IB 4D1a - Población y cobertura'!D27</f>
        <v>28481901</v>
      </c>
      <c r="D24" s="35">
        <f>'IB 4D1b - Consumo de proteína'!E32</f>
        <v>24.455000000000002</v>
      </c>
      <c r="E24" s="25">
        <f>Factores!$C$46</f>
        <v>0.16</v>
      </c>
      <c r="F24" s="25">
        <f>Factores!$C$51</f>
        <v>1.1</v>
      </c>
      <c r="G24" s="25">
        <f>Factores!$C$72</f>
        <v>1.25</v>
      </c>
      <c r="H24" s="25">
        <f>Factores!$C$56</f>
        <v>0</v>
      </c>
      <c r="I24" s="54">
        <f t="shared" si="3"/>
        <v>153235475.5701</v>
      </c>
      <c r="J24" s="28">
        <f>Factores!$C$61</f>
        <v>0.005</v>
      </c>
      <c r="K24" s="97">
        <f>Factores!$C$66</f>
        <v>1.5714285714285714</v>
      </c>
      <c r="L24" s="641">
        <f t="shared" si="2"/>
        <v>1.2039930223365</v>
      </c>
    </row>
    <row r="25" spans="2:12" ht="15">
      <c r="B25" s="25">
        <v>2008</v>
      </c>
      <c r="C25" s="35">
        <f>'IB 4D1a - Población y cobertura'!D28</f>
        <v>28807034</v>
      </c>
      <c r="D25" s="35">
        <f>'IB 4D1b - Consumo de proteína'!E33</f>
        <v>24.455000000000002</v>
      </c>
      <c r="E25" s="25">
        <f>Factores!$C$46</f>
        <v>0.16</v>
      </c>
      <c r="F25" s="25">
        <f>Factores!$C$51</f>
        <v>1.1</v>
      </c>
      <c r="G25" s="25">
        <f>Factores!$C$72</f>
        <v>1.25</v>
      </c>
      <c r="H25" s="25">
        <f>Factores!$C$56</f>
        <v>0</v>
      </c>
      <c r="I25" s="54">
        <f t="shared" si="3"/>
        <v>154984723.62340003</v>
      </c>
      <c r="J25" s="28">
        <f>Factores!$C$61</f>
        <v>0.005</v>
      </c>
      <c r="K25" s="97">
        <f>Factores!$C$66</f>
        <v>1.5714285714285714</v>
      </c>
      <c r="L25" s="641">
        <f t="shared" si="2"/>
        <v>1.2177371141838573</v>
      </c>
    </row>
    <row r="26" spans="2:12" ht="15">
      <c r="B26" s="25">
        <v>2009</v>
      </c>
      <c r="C26" s="35">
        <f>'IB 4D1a - Población y cobertura'!D29</f>
        <v>29132013</v>
      </c>
      <c r="D26" s="35">
        <f>'IB 4D1b - Consumo de proteína'!E34</f>
        <v>24.455000000000002</v>
      </c>
      <c r="E26" s="25">
        <f>Factores!$C$46</f>
        <v>0.16</v>
      </c>
      <c r="F26" s="25">
        <f>Factores!$C$51</f>
        <v>1.1</v>
      </c>
      <c r="G26" s="25">
        <f>Factores!$C$72</f>
        <v>1.25</v>
      </c>
      <c r="H26" s="25">
        <f>Factores!$C$56</f>
        <v>0</v>
      </c>
      <c r="I26" s="54">
        <f t="shared" si="3"/>
        <v>156733143.14130002</v>
      </c>
      <c r="J26" s="28">
        <f>Factores!$C$61</f>
        <v>0.005</v>
      </c>
      <c r="K26" s="97">
        <f>Factores!$C$66</f>
        <v>1.5714285714285714</v>
      </c>
      <c r="L26" s="641">
        <f t="shared" si="2"/>
        <v>1.2314746961102143</v>
      </c>
    </row>
    <row r="27" spans="2:12" ht="15">
      <c r="B27" s="25">
        <v>2010</v>
      </c>
      <c r="C27" s="35">
        <f>'IB 4D1a - Población y cobertura'!D30</f>
        <v>29461933</v>
      </c>
      <c r="D27" s="35">
        <f>'IB 4D1b - Consumo de proteína'!E35</f>
        <v>24.455000000000002</v>
      </c>
      <c r="E27" s="25">
        <f>Factores!$C$46</f>
        <v>0.16</v>
      </c>
      <c r="F27" s="25">
        <f>Factores!$C$51</f>
        <v>1.1</v>
      </c>
      <c r="G27" s="25">
        <f>Factores!$C$72</f>
        <v>1.25</v>
      </c>
      <c r="H27" s="25">
        <f>Factores!$C$56</f>
        <v>0</v>
      </c>
      <c r="I27" s="54">
        <f t="shared" si="3"/>
        <v>158508145.73330003</v>
      </c>
      <c r="J27" s="28">
        <f>Factores!$C$61</f>
        <v>0.005</v>
      </c>
      <c r="K27" s="97">
        <f>Factores!$C$66</f>
        <v>1.5714285714285714</v>
      </c>
      <c r="L27" s="641">
        <f t="shared" si="2"/>
        <v>1.2454211450473573</v>
      </c>
    </row>
    <row r="28" spans="2:12" ht="15">
      <c r="B28" s="25">
        <v>2011</v>
      </c>
      <c r="C28" s="35">
        <f>'IB 4D1a - Población y cobertura'!D31</f>
        <v>29797694</v>
      </c>
      <c r="D28" s="35">
        <f>'IB 4D1b - Consumo de proteína'!E36</f>
        <v>24.455000000000002</v>
      </c>
      <c r="E28" s="25">
        <f>Factores!$C$46</f>
        <v>0.16</v>
      </c>
      <c r="F28" s="25">
        <f>Factores!$C$51</f>
        <v>1.1</v>
      </c>
      <c r="G28" s="25">
        <f>Factores!$C$72</f>
        <v>1.25</v>
      </c>
      <c r="H28" s="25">
        <f>Factores!$C$56</f>
        <v>0</v>
      </c>
      <c r="I28" s="54">
        <f t="shared" si="3"/>
        <v>160314573.48940003</v>
      </c>
      <c r="J28" s="28">
        <f>Factores!$C$61</f>
        <v>0.005</v>
      </c>
      <c r="K28" s="97">
        <f>Factores!$C$66</f>
        <v>1.5714285714285714</v>
      </c>
      <c r="L28" s="641">
        <f t="shared" si="2"/>
        <v>1.259614505988143</v>
      </c>
    </row>
    <row r="29" spans="2:12" ht="15">
      <c r="B29" s="25">
        <v>2012</v>
      </c>
      <c r="C29" s="35">
        <f>'IB 4D1a - Población y cobertura'!D32</f>
        <v>30135875</v>
      </c>
      <c r="D29" s="35">
        <f>'IB 4D1b - Consumo de proteína'!E37</f>
        <v>24.455000000000002</v>
      </c>
      <c r="E29" s="25">
        <f>Factores!$C$46</f>
        <v>0.16</v>
      </c>
      <c r="F29" s="25">
        <f>Factores!$C$51</f>
        <v>1.1</v>
      </c>
      <c r="G29" s="25">
        <f>Factores!$C$72</f>
        <v>1.25</v>
      </c>
      <c r="H29" s="25">
        <f>Factores!$C$56</f>
        <v>0</v>
      </c>
      <c r="I29" s="54">
        <f t="shared" si="3"/>
        <v>162134021.08750004</v>
      </c>
      <c r="J29" s="28">
        <f>Factores!$C$61</f>
        <v>0.005</v>
      </c>
      <c r="K29" s="97">
        <f>Factores!$C$66</f>
        <v>1.5714285714285714</v>
      </c>
      <c r="L29" s="641">
        <f t="shared" si="2"/>
        <v>1.2739101656875003</v>
      </c>
    </row>
    <row r="30" spans="2:12" ht="15">
      <c r="B30" s="25">
        <v>2013</v>
      </c>
      <c r="C30" s="35">
        <f>'IB 4D1a - Población y cobertura'!D33</f>
        <v>30475144</v>
      </c>
      <c r="D30" s="35">
        <f>'IB 4D1b - Consumo de proteína'!E38</f>
        <v>24.455000000000002</v>
      </c>
      <c r="E30" s="25">
        <f>Factores!$C$46</f>
        <v>0.16</v>
      </c>
      <c r="F30" s="25">
        <f>Factores!$C$51</f>
        <v>1.1</v>
      </c>
      <c r="G30" s="25">
        <f>Factores!$C$72</f>
        <v>1.25</v>
      </c>
      <c r="H30" s="25">
        <f>Factores!$C$56</f>
        <v>0</v>
      </c>
      <c r="I30" s="54">
        <f t="shared" si="3"/>
        <v>163959322.23440003</v>
      </c>
      <c r="J30" s="28">
        <f>Factores!$C$61</f>
        <v>0.005</v>
      </c>
      <c r="K30" s="97">
        <f>Factores!$C$66</f>
        <v>1.5714285714285714</v>
      </c>
      <c r="L30" s="641">
        <f t="shared" si="2"/>
        <v>1.2882518175560003</v>
      </c>
    </row>
    <row r="31" spans="2:12" ht="15">
      <c r="B31" s="25">
        <v>2014</v>
      </c>
      <c r="C31" s="35">
        <f>'IB 4D1a - Población y cobertura'!D34</f>
        <v>30814175</v>
      </c>
      <c r="D31" s="35">
        <f>'IB 4D1b - Consumo de proteína'!E39</f>
        <v>24.455000000000002</v>
      </c>
      <c r="E31" s="25">
        <f>Factores!$C$46</f>
        <v>0.16</v>
      </c>
      <c r="F31" s="25">
        <f>Factores!$C$51</f>
        <v>1.1</v>
      </c>
      <c r="G31" s="25">
        <f>Factores!$C$72</f>
        <v>1.25</v>
      </c>
      <c r="H31" s="25">
        <f>Factores!$C$56</f>
        <v>0</v>
      </c>
      <c r="I31" s="54">
        <f t="shared" si="3"/>
        <v>165783342.91750002</v>
      </c>
      <c r="J31" s="28">
        <f>Factores!$C$61</f>
        <v>0.005</v>
      </c>
      <c r="K31" s="97">
        <f>Factores!$C$66</f>
        <v>1.5714285714285714</v>
      </c>
      <c r="L31" s="641">
        <f t="shared" si="2"/>
        <v>1.3025834086375</v>
      </c>
    </row>
    <row r="32" spans="2:12" ht="15">
      <c r="B32" s="25">
        <v>2015</v>
      </c>
      <c r="C32" s="35">
        <f>'IB 4D1a - Población y cobertura'!D35</f>
        <v>31151643</v>
      </c>
      <c r="D32" s="35">
        <f>'IB 4D1b - Consumo de proteína'!E40</f>
        <v>24.455000000000002</v>
      </c>
      <c r="E32" s="25">
        <f>Factores!$C$46</f>
        <v>0.16</v>
      </c>
      <c r="F32" s="25">
        <f>Factores!$C$51</f>
        <v>1.1</v>
      </c>
      <c r="G32" s="25">
        <f>Factores!$C$72</f>
        <v>1.25</v>
      </c>
      <c r="H32" s="25">
        <f>Factores!$C$56</f>
        <v>0</v>
      </c>
      <c r="I32" s="54">
        <f t="shared" si="3"/>
        <v>167598954.50430003</v>
      </c>
      <c r="J32" s="28">
        <f>Factores!$C$61</f>
        <v>0.005</v>
      </c>
      <c r="K32" s="97">
        <f>Factores!$C$66</f>
        <v>1.5714285714285714</v>
      </c>
      <c r="L32" s="641">
        <f t="shared" si="2"/>
        <v>1.3168489282480715</v>
      </c>
    </row>
    <row r="33" spans="2:12" ht="15">
      <c r="B33" s="25">
        <v>2016</v>
      </c>
      <c r="C33" s="35">
        <f>'IB 4D1a - Población y cobertura'!D36</f>
        <v>31488625</v>
      </c>
      <c r="D33" s="35">
        <f>'IB 4D1b - Consumo de proteína'!E41</f>
        <v>24.455000000000002</v>
      </c>
      <c r="E33" s="25">
        <f>Factores!$C$46</f>
        <v>0.16</v>
      </c>
      <c r="F33" s="25">
        <f>Factores!$C$51</f>
        <v>1.1</v>
      </c>
      <c r="G33" s="25">
        <f>Factores!$C$72</f>
        <v>1.25</v>
      </c>
      <c r="H33" s="25">
        <f>Factores!$C$56</f>
        <v>0</v>
      </c>
      <c r="I33" s="54">
        <f>(C33*D33*E33*F33*G33)-H33</f>
        <v>169411951.3625</v>
      </c>
      <c r="J33" s="28">
        <f>Factores!$C$61</f>
        <v>0.005</v>
      </c>
      <c r="K33" s="97">
        <f>Factores!$C$66</f>
        <v>1.5714285714285714</v>
      </c>
      <c r="L33" s="641">
        <f>(I33*J33*K33)/1000000</f>
        <v>1.3310939035625002</v>
      </c>
    </row>
    <row r="34" spans="2:12" ht="15">
      <c r="B34" s="25">
        <v>2017</v>
      </c>
      <c r="C34" s="35">
        <f>'IB 4D1a - Población y cobertura'!D37</f>
        <v>31826018</v>
      </c>
      <c r="D34" s="35">
        <f>'IB 4D1b - Consumo de proteína'!E42</f>
        <v>24.455000000000002</v>
      </c>
      <c r="E34" s="25">
        <f>Factores!$C$46</f>
        <v>0.16</v>
      </c>
      <c r="F34" s="25">
        <f>Factores!$C$51</f>
        <v>1.1</v>
      </c>
      <c r="G34" s="25">
        <f>Factores!$C$72</f>
        <v>1.25</v>
      </c>
      <c r="H34" s="25">
        <f>Factores!$C$56</f>
        <v>0</v>
      </c>
      <c r="I34" s="54">
        <f>(C34*D34*E34*F34*G34)-H34</f>
        <v>171227159.44180006</v>
      </c>
      <c r="J34" s="28">
        <f>Factores!$C$61</f>
        <v>0.005</v>
      </c>
      <c r="K34" s="97">
        <f>Factores!$C$66</f>
        <v>1.5714285714285714</v>
      </c>
      <c r="L34" s="641">
        <f>(I34*J34*K34)/1000000</f>
        <v>1.3453562527570004</v>
      </c>
    </row>
    <row r="35" spans="2:12" ht="15">
      <c r="B35" s="25">
        <v>2018</v>
      </c>
      <c r="C35" s="35">
        <f>'IB 4D1a - Población y cobertura'!D38</f>
        <v>32162184</v>
      </c>
      <c r="D35" s="35">
        <f>'IB 4D1b - Consumo de proteína'!E43</f>
        <v>24.455000000000002</v>
      </c>
      <c r="E35" s="25">
        <f>Factores!$C$46</f>
        <v>0.16</v>
      </c>
      <c r="F35" s="25">
        <f>Factores!$C$51</f>
        <v>1.1</v>
      </c>
      <c r="G35" s="25">
        <f>Factores!$C$72</f>
        <v>1.25</v>
      </c>
      <c r="H35" s="25">
        <f>Factores!$C$56</f>
        <v>0</v>
      </c>
      <c r="I35" s="54">
        <f>(C35*D35*E35*F35*G35)-H35</f>
        <v>173035766.13840002</v>
      </c>
      <c r="J35" s="28">
        <f>Factores!$C$61</f>
        <v>0.005</v>
      </c>
      <c r="K35" s="97">
        <f>Factores!$C$66</f>
        <v>1.5714285714285714</v>
      </c>
      <c r="L35" s="641">
        <f>(I35*J35*K35)/1000000</f>
        <v>1.3595667339445716</v>
      </c>
    </row>
    <row r="36" spans="2:12" ht="15">
      <c r="B36" s="25">
        <v>2019</v>
      </c>
      <c r="C36" s="35">
        <f>'IB 4D1a - Población y cobertura'!D39</f>
        <v>32495510</v>
      </c>
      <c r="D36" s="35">
        <f>'IB 4D1b - Consumo de proteína'!E41</f>
        <v>24.455000000000002</v>
      </c>
      <c r="E36" s="25">
        <f>Factores!$C$46</f>
        <v>0.16</v>
      </c>
      <c r="F36" s="25">
        <f>Factores!$C$51</f>
        <v>1.1</v>
      </c>
      <c r="G36" s="25">
        <f>Factores!$C$72</f>
        <v>1.25</v>
      </c>
      <c r="H36" s="25">
        <f>Factores!$C$56</f>
        <v>0</v>
      </c>
      <c r="I36" s="54">
        <f t="shared" si="3"/>
        <v>174829093.351</v>
      </c>
      <c r="J36" s="28">
        <f>Factores!$C$61</f>
        <v>0.005</v>
      </c>
      <c r="K36" s="97">
        <f>Factores!$C$66</f>
        <v>1.5714285714285714</v>
      </c>
      <c r="L36" s="641">
        <f t="shared" si="2"/>
        <v>1.3736571620435716</v>
      </c>
    </row>
    <row r="37" ht="15">
      <c r="B37" s="43" t="s">
        <v>307</v>
      </c>
    </row>
  </sheetData>
  <mergeCells count="5">
    <mergeCell ref="B2:J2"/>
    <mergeCell ref="C4:D4"/>
    <mergeCell ref="C5:D5"/>
    <mergeCell ref="C7:D7"/>
    <mergeCell ref="C6:D6"/>
  </mergeCell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F882EB7FCA6434DA24A028846063E77" ma:contentTypeVersion="12" ma:contentTypeDescription="Create a new document." ma:contentTypeScope="" ma:versionID="6deba1b58209b8270a7779f33cb51e3a">
  <xsd:schema xmlns:xsd="http://www.w3.org/2001/XMLSchema" xmlns:xs="http://www.w3.org/2001/XMLSchema" xmlns:p="http://schemas.microsoft.com/office/2006/metadata/properties" xmlns:ns2="9a154c4d-cead-4cfa-9932-395bc8e22ef0" xmlns:ns3="16cf22d7-0b17-4d5d-9dc1-cf7d2e871018" targetNamespace="http://schemas.microsoft.com/office/2006/metadata/properties" ma:root="true" ma:fieldsID="a04d076512ee12b1a558b64d318b3a6f" ns2:_="" ns3:_="">
    <xsd:import namespace="9a154c4d-cead-4cfa-9932-395bc8e22ef0"/>
    <xsd:import namespace="16cf22d7-0b17-4d5d-9dc1-cf7d2e87101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154c4d-cead-4cfa-9932-395bc8e22ef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f22d7-0b17-4d5d-9dc1-cf7d2e871018"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1AEA7D-00B5-40CC-AD24-F89BD4A7D0E4}">
  <ds:schemaRefs>
    <ds:schemaRef ds:uri="http://purl.org/dc/elements/1.1/"/>
    <ds:schemaRef ds:uri="http://purl.org/dc/terms/"/>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purl.org/dc/dcmitype/"/>
    <ds:schemaRef ds:uri="http://schemas.openxmlformats.org/package/2006/metadata/core-properties"/>
    <ds:schemaRef ds:uri="16cf22d7-0b17-4d5d-9dc1-cf7d2e871018"/>
    <ds:schemaRef ds:uri="9a154c4d-cead-4cfa-9932-395bc8e22ef0"/>
  </ds:schemaRefs>
</ds:datastoreItem>
</file>

<file path=customXml/itemProps2.xml><?xml version="1.0" encoding="utf-8"?>
<ds:datastoreItem xmlns:ds="http://schemas.openxmlformats.org/officeDocument/2006/customXml" ds:itemID="{D4186EAD-F2E4-4622-8F0C-12B879F84F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154c4d-cead-4cfa-9932-395bc8e22ef0"/>
    <ds:schemaRef ds:uri="16cf22d7-0b17-4d5d-9dc1-cf7d2e8710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5A7B32-AFE8-4DA4-A906-4E4AC008B9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Alfonso Cordova</dc:creator>
  <cp:keywords/>
  <dc:description/>
  <cp:lastModifiedBy>User</cp:lastModifiedBy>
  <cp:lastPrinted>2016-08-03T19:48:48Z</cp:lastPrinted>
  <dcterms:created xsi:type="dcterms:W3CDTF">2015-03-20T14:34:16Z</dcterms:created>
  <dcterms:modified xsi:type="dcterms:W3CDTF">2023-05-09T22:00:46Z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0x0101002F882EB7FCA6434DA24A028846063E77</vt:lpwstr>
  </property>
</Properties>
</file>